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4.xml" ContentType="application/vnd.openxmlformats-officedocument.drawing+xml"/>
  <Override PartName="/xl/ctrlProps/ctrlProp16.xml" ContentType="application/vnd.ms-excel.controlproperties+xml"/>
  <Override PartName="/xl/ctrlProps/ctrlProp17.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23" documentId="13_ncr:1_{D87C5D6B-3001-460E-8AA2-77BA4C2BC46A}" xr6:coauthVersionLast="47" xr6:coauthVersionMax="47" xr10:uidLastSave="{5FB158E6-45A8-4AB5-89A8-9E45F4D2E6DD}"/>
  <bookViews>
    <workbookView xWindow="-28920" yWindow="-120" windowWidth="29040" windowHeight="15720" tabRatio="828" firstSheet="2" activeTab="2" xr2:uid="{00000000-000D-0000-FFFF-FFFF00000000}"/>
  </bookViews>
  <sheets>
    <sheet name="Lightmoor Caretaker Rota 2026" sheetId="17" r:id="rId1"/>
    <sheet name="LCH Rota 2026" sheetId="1" r:id="rId2"/>
    <sheet name="Estate Inspection Calendar 2026" sheetId="19" r:id="rId3"/>
    <sheet name="Estate Caretaker Calendar 2026" sheetId="18" r:id="rId4"/>
  </sheets>
  <definedNames>
    <definedName name="AprSun1">DATE(CalendarYear,4,1)-WEEKDAY(DATE(CalendarYear,4,1))</definedName>
    <definedName name="AugSun1">DATE(CalendarYear,8,1)-WEEKDAY(DATE(CalendarYear,8,1))</definedName>
    <definedName name="CalendarYear">'LCH Rota 2026'!$AH$1</definedName>
    <definedName name="DecSun1">DATE(CalendarYear,12,1)-WEEKDAY(DATE(CalendarYear,12,1))</definedName>
    <definedName name="FebSun1">DATE(CalendarYear,2,1)-WEEKDAY(DATE(CalendarYear,2,1))</definedName>
    <definedName name="JanSun1">DATE(CalendarYear,1,1)-WEEKDAY(DATE(CalendarYear,1,1))</definedName>
    <definedName name="Job1_DayOff_Code">#REF!</definedName>
    <definedName name="Job1_Name">#REF!</definedName>
    <definedName name="Job1_Pattern">#REF!</definedName>
    <definedName name="Job1_Shift1_Code">#REF!</definedName>
    <definedName name="Job1_Shift2_Code">#REF!</definedName>
    <definedName name="Job1_Shift3_Code">#REF!</definedName>
    <definedName name="Job1_StartDate">#REF!</definedName>
    <definedName name="Job2_DayOff_Code">#REF!</definedName>
    <definedName name="Job2_Name">#REF!</definedName>
    <definedName name="Job2_Pattern">#REF!</definedName>
    <definedName name="Job2_Shift1_Code">#REF!</definedName>
    <definedName name="Job2_Shift2_Code">#REF!</definedName>
    <definedName name="Job2_Shift3_Code">#REF!</definedName>
    <definedName name="Job2_StartDate">#REF!</definedName>
    <definedName name="Job3_DayOff_Code">#REF!</definedName>
    <definedName name="Job3_Name">#REF!</definedName>
    <definedName name="Job3_Pattern">#REF!</definedName>
    <definedName name="Job3_Shift1_Code">#REF!</definedName>
    <definedName name="Job3_Shift2_Code">#REF!</definedName>
    <definedName name="Job3_Shift3_Code">#REF!</definedName>
    <definedName name="Job3_StartDate">#REF!</definedName>
    <definedName name="JulSun1">DATE(CalendarYear,7,1)-WEEKDAY(DATE(CalendarYear,7,1))</definedName>
    <definedName name="JunSun1">DATE(CalendarYear,6,1)-WEEKDAY(DATE(CalendarYear,6,1))</definedName>
    <definedName name="MarSun1">DATE(CalendarYear,3,1)-WEEKDAY(DATE(CalendarYear,3,1))</definedName>
    <definedName name="MaySun1">DATE(CalendarYear,5,1)-WEEKDAY(DATE(CalendarYear,5,1))</definedName>
    <definedName name="NovSun1">DATE(CalendarYear,11,1)-WEEKDAY(DATE(CalendarYear,11,1))</definedName>
    <definedName name="OctSun1">DATE(CalendarYear,10,1)-WEEKDAY(DATE(CalendarYear,10,1))</definedName>
    <definedName name="_xlnm.Print_Area" localSheetId="3">'Estate Caretaker Calendar 2026'!$A$1:$AN$57</definedName>
    <definedName name="_xlnm.Print_Area" localSheetId="2">'Estate Inspection Calendar 2026'!$A$1:$AM$28</definedName>
    <definedName name="_xlnm.Print_Area" localSheetId="1">'LCH Rota 2026'!$A$1:$AM$74</definedName>
    <definedName name="Range_Dates">'LCH Rota 2026'!$C$4:$AM$4,'LCH Rota 2026'!$C$10:$AM$10,'LCH Rota 2026'!$C$16:$AM$16,'LCH Rota 2026'!$C$22:$AM$22,'LCH Rota 2026'!$C$28:$AM$28,'LCH Rota 2026'!$C$34:$AM$34,'LCH Rota 2026'!$C$40:$AM$40,'LCH Rota 2026'!$C$46:$AM$46,'LCH Rota 2026'!$C$52:$AM$52,'LCH Rota 2026'!$C$58:$AM$58,'LCH Rota 2026'!$C$64:$AM$64,'LCH Rota 2026'!$C$70:$AM$70</definedName>
    <definedName name="Range_Days">'LCH Rota 2026'!$C$6:$AM$8,'LCH Rota 2026'!$C$12:$AM$14,'LCH Rota 2026'!$C$18:$AM$20,'LCH Rota 2026'!$C$24:$AM$26,'LCH Rota 2026'!$C$30:$AM$32,'LCH Rota 2026'!$C$36:$AM$38,'LCH Rota 2026'!$C$42:$AM$44,'LCH Rota 2026'!$C$48:$AM$50,'LCH Rota 2026'!$C$54:$AM$56,'LCH Rota 2026'!$C$60:$AM$62,'LCH Rota 2026'!$C$66:$AM$68,'LCH Rota 2026'!$C$72:$AM$74</definedName>
    <definedName name="Range_Weekdays">'LCH Rota 2026'!$C$5:$AM$5,'LCH Rota 2026'!$C$11:$AM$11,'LCH Rota 2026'!$C$17:$AM$17,'LCH Rota 2026'!$C$23:$AM$23,'LCH Rota 2026'!$C$29:$AM$29,'LCH Rota 2026'!$C$35:$AM$35,'LCH Rota 2026'!$C$41:$AM$41,'LCH Rota 2026'!$C$47:$AM$47,'LCH Rota 2026'!$C$53:$AM$53,'LCH Rota 2026'!$C$59:$AM$59,'LCH Rota 2026'!$C$65:$AM$65,'LCH Rota 2026'!$C$71:$AM$71</definedName>
    <definedName name="SepSun1">DATE(CalendarYear,9,1)-WEEKDAY(DATE(CalendarYear,9,1))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0" i="18" l="1"/>
  <c r="AB25" i="19" l="1"/>
  <c r="AC25" i="19"/>
  <c r="AD25" i="19"/>
  <c r="AE25" i="19"/>
  <c r="AF25" i="19"/>
  <c r="AG25" i="19"/>
  <c r="AH25" i="19"/>
  <c r="AI25" i="19"/>
  <c r="G10" i="18"/>
  <c r="AH22" i="1" l="1"/>
  <c r="AI22" i="1"/>
  <c r="AL25" i="19" l="1"/>
  <c r="AK25" i="19"/>
  <c r="AJ25" i="19"/>
  <c r="AA25" i="19"/>
  <c r="Z25" i="19"/>
  <c r="Y25" i="19"/>
  <c r="X25" i="19"/>
  <c r="W25" i="19"/>
  <c r="V25" i="19"/>
  <c r="U25" i="19"/>
  <c r="T25" i="19"/>
  <c r="S25" i="19"/>
  <c r="R25" i="19"/>
  <c r="Q25" i="19"/>
  <c r="P25" i="19"/>
  <c r="O25" i="19"/>
  <c r="N25" i="19"/>
  <c r="M25" i="19"/>
  <c r="L25" i="19"/>
  <c r="K25" i="19"/>
  <c r="J25" i="19"/>
  <c r="I25" i="19"/>
  <c r="H25" i="19"/>
  <c r="G25" i="19"/>
  <c r="F25" i="19"/>
  <c r="E25" i="19"/>
  <c r="D25" i="19"/>
  <c r="C25" i="19"/>
  <c r="B25" i="19"/>
  <c r="AL21" i="19"/>
  <c r="AK21" i="19"/>
  <c r="AJ21" i="19"/>
  <c r="AI21" i="19"/>
  <c r="AH21" i="19"/>
  <c r="AG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E21" i="19"/>
  <c r="D21" i="19"/>
  <c r="C21" i="19"/>
  <c r="B21" i="19"/>
  <c r="AL17" i="19"/>
  <c r="AK17" i="19"/>
  <c r="AJ17" i="19"/>
  <c r="AI17" i="19"/>
  <c r="AH17" i="19"/>
  <c r="AG17" i="19"/>
  <c r="AF17" i="19"/>
  <c r="AE17" i="19"/>
  <c r="AD17" i="19"/>
  <c r="AC17" i="19"/>
  <c r="AB17" i="19"/>
  <c r="AA17" i="19"/>
  <c r="Z17" i="19"/>
  <c r="Y17" i="19"/>
  <c r="X17" i="19"/>
  <c r="W17" i="19"/>
  <c r="V17" i="19"/>
  <c r="U17" i="19"/>
  <c r="T17" i="19"/>
  <c r="S17" i="19"/>
  <c r="R17" i="19"/>
  <c r="Q17" i="19"/>
  <c r="P17" i="19"/>
  <c r="O17" i="19"/>
  <c r="N17" i="19"/>
  <c r="M17" i="19"/>
  <c r="L17" i="19"/>
  <c r="K17" i="19"/>
  <c r="J17" i="19"/>
  <c r="I17" i="19"/>
  <c r="H17" i="19"/>
  <c r="G17" i="19"/>
  <c r="F17" i="19"/>
  <c r="E17" i="19"/>
  <c r="D17" i="19"/>
  <c r="C17" i="19"/>
  <c r="B17" i="19"/>
  <c r="AM54" i="18"/>
  <c r="AL54" i="18"/>
  <c r="AK54" i="18"/>
  <c r="AJ54" i="18"/>
  <c r="AI54" i="18"/>
  <c r="AH54" i="18"/>
  <c r="AG54" i="18"/>
  <c r="AF54" i="18"/>
  <c r="AE54" i="18"/>
  <c r="AD54" i="18"/>
  <c r="AC54" i="18"/>
  <c r="AB54" i="18"/>
  <c r="AA54" i="18"/>
  <c r="Z54" i="18"/>
  <c r="Y54" i="18"/>
  <c r="X54" i="18"/>
  <c r="W54" i="18"/>
  <c r="V54" i="18"/>
  <c r="U54" i="18"/>
  <c r="T54" i="18"/>
  <c r="S54" i="18"/>
  <c r="R54" i="18"/>
  <c r="Q54" i="18"/>
  <c r="P54" i="18"/>
  <c r="O54" i="18"/>
  <c r="N54" i="18"/>
  <c r="M54" i="18"/>
  <c r="L54" i="18"/>
  <c r="K54" i="18"/>
  <c r="J54" i="18"/>
  <c r="I54" i="18"/>
  <c r="H54" i="18"/>
  <c r="G54" i="18"/>
  <c r="F54" i="18"/>
  <c r="E54" i="18"/>
  <c r="D54" i="18"/>
  <c r="C54" i="18"/>
  <c r="B54" i="18"/>
  <c r="AM50" i="18"/>
  <c r="AL50" i="18"/>
  <c r="AK50" i="18"/>
  <c r="AJ50" i="18"/>
  <c r="AI50" i="18"/>
  <c r="AH50" i="18"/>
  <c r="AG50" i="18"/>
  <c r="AF50" i="18"/>
  <c r="AE50" i="18"/>
  <c r="AD50" i="18"/>
  <c r="AC50" i="18"/>
  <c r="AB50" i="18"/>
  <c r="AA50" i="18"/>
  <c r="Z50" i="18"/>
  <c r="Y50" i="18"/>
  <c r="X50" i="18"/>
  <c r="W50" i="18"/>
  <c r="V50" i="18"/>
  <c r="U50" i="18"/>
  <c r="T50" i="18"/>
  <c r="S50" i="18"/>
  <c r="R50" i="18"/>
  <c r="Q50" i="18"/>
  <c r="P50" i="18"/>
  <c r="O50" i="18"/>
  <c r="N50" i="18"/>
  <c r="M50" i="18"/>
  <c r="L50" i="18"/>
  <c r="K50" i="18"/>
  <c r="J50" i="18"/>
  <c r="I50" i="18"/>
  <c r="H50" i="18"/>
  <c r="G50" i="18"/>
  <c r="F50" i="18"/>
  <c r="E50" i="18"/>
  <c r="D50" i="18"/>
  <c r="C50" i="18"/>
  <c r="B50" i="18"/>
  <c r="AM46" i="18"/>
  <c r="AL46" i="18"/>
  <c r="AK46" i="18"/>
  <c r="AJ46" i="18"/>
  <c r="AI46" i="18"/>
  <c r="AH46" i="18"/>
  <c r="AG46" i="18"/>
  <c r="AF46" i="18"/>
  <c r="AE46" i="18"/>
  <c r="AD46" i="18"/>
  <c r="AC46" i="18"/>
  <c r="AB46" i="18"/>
  <c r="AA46" i="18"/>
  <c r="Z46" i="18"/>
  <c r="Y46" i="18"/>
  <c r="X46" i="18"/>
  <c r="W46" i="18"/>
  <c r="V46" i="18"/>
  <c r="U46" i="18"/>
  <c r="T46" i="18"/>
  <c r="S46" i="18"/>
  <c r="R46" i="18"/>
  <c r="Q46" i="18"/>
  <c r="P46" i="18"/>
  <c r="O46" i="18"/>
  <c r="N46" i="18"/>
  <c r="M46" i="18"/>
  <c r="L46" i="18"/>
  <c r="K46" i="18"/>
  <c r="J46" i="18"/>
  <c r="I46" i="18"/>
  <c r="H46" i="18"/>
  <c r="G46" i="18"/>
  <c r="F46" i="18"/>
  <c r="E46" i="18"/>
  <c r="D46" i="18"/>
  <c r="C46" i="18"/>
  <c r="B46" i="18"/>
  <c r="AM42" i="18"/>
  <c r="AL42" i="18"/>
  <c r="AK42" i="18"/>
  <c r="AJ42" i="18"/>
  <c r="AI42" i="18"/>
  <c r="AH42" i="18"/>
  <c r="AG42" i="18"/>
  <c r="AF42" i="18"/>
  <c r="AE42" i="18"/>
  <c r="AD42" i="18"/>
  <c r="AC42" i="18"/>
  <c r="AB42" i="18"/>
  <c r="AA42" i="18"/>
  <c r="Z42" i="18"/>
  <c r="Y42" i="18"/>
  <c r="X42" i="18"/>
  <c r="W42" i="18"/>
  <c r="V42" i="18"/>
  <c r="U42" i="18"/>
  <c r="T42" i="18"/>
  <c r="S42" i="18"/>
  <c r="R42" i="18"/>
  <c r="Q42" i="18"/>
  <c r="P42" i="18"/>
  <c r="O42" i="18"/>
  <c r="N42" i="18"/>
  <c r="M42" i="18"/>
  <c r="L42" i="18"/>
  <c r="K42" i="18"/>
  <c r="J42" i="18"/>
  <c r="I42" i="18"/>
  <c r="H42" i="18"/>
  <c r="G42" i="18"/>
  <c r="F42" i="18"/>
  <c r="E42" i="18"/>
  <c r="D42" i="18"/>
  <c r="C42" i="18"/>
  <c r="B42" i="18"/>
  <c r="AM38" i="18"/>
  <c r="AL38" i="18"/>
  <c r="AK38" i="18"/>
  <c r="AJ38" i="18"/>
  <c r="AI38" i="18"/>
  <c r="AH38" i="18"/>
  <c r="AG38" i="18"/>
  <c r="AF38" i="18"/>
  <c r="AE38" i="18"/>
  <c r="AD38" i="18"/>
  <c r="AC38" i="18"/>
  <c r="AB38" i="18"/>
  <c r="AA38" i="18"/>
  <c r="Z38" i="18"/>
  <c r="Y38" i="18"/>
  <c r="X38" i="18"/>
  <c r="W38" i="18"/>
  <c r="V38" i="18"/>
  <c r="U38" i="18"/>
  <c r="T38" i="18"/>
  <c r="S38" i="18"/>
  <c r="R38" i="18"/>
  <c r="Q38" i="18"/>
  <c r="P38" i="18"/>
  <c r="O38" i="18"/>
  <c r="N38" i="18"/>
  <c r="M38" i="18"/>
  <c r="L38" i="18"/>
  <c r="K38" i="18"/>
  <c r="J38" i="18"/>
  <c r="I38" i="18"/>
  <c r="H38" i="18"/>
  <c r="G38" i="18"/>
  <c r="F38" i="18"/>
  <c r="E38" i="18"/>
  <c r="D38" i="18"/>
  <c r="C38" i="18"/>
  <c r="B38" i="18"/>
  <c r="AM34" i="18"/>
  <c r="AL34" i="18"/>
  <c r="AK34" i="18"/>
  <c r="AJ34" i="18"/>
  <c r="AI34" i="18"/>
  <c r="AH34" i="18"/>
  <c r="AG34" i="18"/>
  <c r="AF34" i="18"/>
  <c r="AE34" i="18"/>
  <c r="AD34" i="18"/>
  <c r="AC34" i="18"/>
  <c r="AB34" i="18"/>
  <c r="AA34" i="18"/>
  <c r="Z34" i="18"/>
  <c r="Y34" i="18"/>
  <c r="X34" i="18"/>
  <c r="W34" i="18"/>
  <c r="V34" i="18"/>
  <c r="U34" i="18"/>
  <c r="T34" i="18"/>
  <c r="S34" i="18"/>
  <c r="R34" i="18"/>
  <c r="Q34" i="18"/>
  <c r="P34" i="18"/>
  <c r="O34" i="18"/>
  <c r="N34" i="18"/>
  <c r="M34" i="18"/>
  <c r="L34" i="18"/>
  <c r="K34" i="18"/>
  <c r="J34" i="18"/>
  <c r="I34" i="18"/>
  <c r="H34" i="18"/>
  <c r="G34" i="18"/>
  <c r="F34" i="18"/>
  <c r="E34" i="18"/>
  <c r="D34" i="18"/>
  <c r="C34" i="18"/>
  <c r="B34" i="18"/>
  <c r="AM30" i="18"/>
  <c r="AL30" i="18"/>
  <c r="AK30" i="18"/>
  <c r="AJ30" i="18"/>
  <c r="AI30" i="18"/>
  <c r="AH30" i="18"/>
  <c r="AG30" i="18"/>
  <c r="AF30" i="18"/>
  <c r="AE30" i="18"/>
  <c r="AD30" i="18"/>
  <c r="AC30" i="18"/>
  <c r="AB30" i="18"/>
  <c r="AA30" i="18"/>
  <c r="Z30" i="18"/>
  <c r="Y30" i="18"/>
  <c r="X30" i="18"/>
  <c r="W30" i="18"/>
  <c r="V30" i="18"/>
  <c r="U30" i="18"/>
  <c r="T30" i="18"/>
  <c r="S30" i="18"/>
  <c r="R30" i="18"/>
  <c r="Q30" i="18"/>
  <c r="P30" i="18"/>
  <c r="O30" i="18"/>
  <c r="N30" i="18"/>
  <c r="M30" i="18"/>
  <c r="L30" i="18"/>
  <c r="K30" i="18"/>
  <c r="J30" i="18"/>
  <c r="I30" i="18"/>
  <c r="H30" i="18"/>
  <c r="G30" i="18"/>
  <c r="F30" i="18"/>
  <c r="E30" i="18"/>
  <c r="D30" i="18"/>
  <c r="C30" i="18"/>
  <c r="B30" i="18"/>
  <c r="AM26" i="18"/>
  <c r="AL26" i="18"/>
  <c r="AK26" i="18"/>
  <c r="AJ26" i="18"/>
  <c r="AI26" i="18"/>
  <c r="AH26" i="18"/>
  <c r="AG26" i="18"/>
  <c r="AF26" i="18"/>
  <c r="AE26" i="18"/>
  <c r="AD26" i="18"/>
  <c r="AC26" i="18"/>
  <c r="AB26" i="18"/>
  <c r="AA26" i="18"/>
  <c r="Z26" i="18"/>
  <c r="Y26" i="18"/>
  <c r="X26" i="18"/>
  <c r="W26" i="18"/>
  <c r="V26" i="18"/>
  <c r="U26" i="18"/>
  <c r="T26" i="18"/>
  <c r="S26" i="18"/>
  <c r="R26" i="18"/>
  <c r="Q26" i="18"/>
  <c r="P26" i="18"/>
  <c r="O26" i="18"/>
  <c r="N26" i="18"/>
  <c r="M26" i="18"/>
  <c r="L26" i="18"/>
  <c r="K26" i="18"/>
  <c r="J26" i="18"/>
  <c r="I26" i="18"/>
  <c r="H26" i="18"/>
  <c r="G26" i="18"/>
  <c r="F26" i="18"/>
  <c r="E26" i="18"/>
  <c r="D26" i="18"/>
  <c r="C26" i="18"/>
  <c r="B26" i="18"/>
  <c r="AM22" i="18"/>
  <c r="AL22" i="18"/>
  <c r="AK22" i="18"/>
  <c r="AJ22" i="18"/>
  <c r="AI22" i="18"/>
  <c r="AH22" i="18"/>
  <c r="AG22" i="18"/>
  <c r="AF22" i="18"/>
  <c r="AE22" i="18"/>
  <c r="AD22" i="18"/>
  <c r="AC22" i="18"/>
  <c r="AB22" i="18"/>
  <c r="AA22" i="18"/>
  <c r="Z22" i="18"/>
  <c r="Y22" i="18"/>
  <c r="X22" i="18"/>
  <c r="W22" i="18"/>
  <c r="V22" i="18"/>
  <c r="U22" i="18"/>
  <c r="T22" i="18"/>
  <c r="S22" i="18"/>
  <c r="R22" i="18"/>
  <c r="Q22" i="18"/>
  <c r="P22" i="18"/>
  <c r="O22" i="18"/>
  <c r="N22" i="18"/>
  <c r="M22" i="18"/>
  <c r="L22" i="18"/>
  <c r="K22" i="18"/>
  <c r="J22" i="18"/>
  <c r="I22" i="18"/>
  <c r="H22" i="18"/>
  <c r="G22" i="18"/>
  <c r="F22" i="18"/>
  <c r="E22" i="18"/>
  <c r="D22" i="18"/>
  <c r="C22" i="18"/>
  <c r="B22" i="18"/>
  <c r="AM18" i="18"/>
  <c r="AL18" i="18"/>
  <c r="AJ18" i="18"/>
  <c r="AI18" i="18"/>
  <c r="AH18" i="18"/>
  <c r="AG18" i="18"/>
  <c r="AF18" i="18"/>
  <c r="AE18" i="18"/>
  <c r="AD18" i="18"/>
  <c r="AC18" i="18"/>
  <c r="AB18" i="18"/>
  <c r="AA18" i="18"/>
  <c r="Z18" i="18"/>
  <c r="Y18" i="18"/>
  <c r="X18" i="18"/>
  <c r="W18" i="18"/>
  <c r="V18" i="18"/>
  <c r="U18" i="18"/>
  <c r="T18" i="18"/>
  <c r="S18" i="18"/>
  <c r="R18" i="18"/>
  <c r="Q18" i="18"/>
  <c r="P18" i="18"/>
  <c r="O18" i="18"/>
  <c r="N18" i="18"/>
  <c r="M18" i="18"/>
  <c r="L18" i="18"/>
  <c r="K18" i="18"/>
  <c r="J18" i="18"/>
  <c r="I18" i="18"/>
  <c r="H18" i="18"/>
  <c r="G18" i="18"/>
  <c r="F18" i="18"/>
  <c r="E18" i="18"/>
  <c r="D18" i="18"/>
  <c r="C18" i="18"/>
  <c r="B18" i="18"/>
  <c r="AM14" i="18"/>
  <c r="AL14" i="18"/>
  <c r="AK14" i="18"/>
  <c r="AJ14" i="18"/>
  <c r="AI14" i="18"/>
  <c r="AH14" i="18"/>
  <c r="AG14" i="18"/>
  <c r="AF14" i="18"/>
  <c r="AE14" i="18"/>
  <c r="AD14" i="18"/>
  <c r="AC14" i="18"/>
  <c r="AB14" i="18"/>
  <c r="AA14" i="18"/>
  <c r="Z14" i="18"/>
  <c r="Y14" i="18"/>
  <c r="X14" i="18"/>
  <c r="W14" i="18"/>
  <c r="V14" i="18"/>
  <c r="U14" i="18"/>
  <c r="T14" i="18"/>
  <c r="S14" i="18"/>
  <c r="R14" i="18"/>
  <c r="Q14" i="18"/>
  <c r="P14" i="18"/>
  <c r="O14" i="18"/>
  <c r="N14" i="18"/>
  <c r="M14" i="18"/>
  <c r="L14" i="18"/>
  <c r="K14" i="18"/>
  <c r="J14" i="18"/>
  <c r="I14" i="18"/>
  <c r="H14" i="18"/>
  <c r="G14" i="18"/>
  <c r="F14" i="18"/>
  <c r="E14" i="18"/>
  <c r="D14" i="18"/>
  <c r="C14" i="18"/>
  <c r="B14" i="18"/>
  <c r="AM10" i="18"/>
  <c r="AL10" i="18"/>
  <c r="AK10" i="18"/>
  <c r="AJ10" i="18"/>
  <c r="AI10" i="18"/>
  <c r="AH10" i="18"/>
  <c r="AG10" i="18"/>
  <c r="AF10" i="18"/>
  <c r="AE10" i="18"/>
  <c r="AD10" i="18"/>
  <c r="AC10" i="18"/>
  <c r="AB10" i="18"/>
  <c r="AA10" i="18"/>
  <c r="Z10" i="18"/>
  <c r="Y10" i="18"/>
  <c r="X10" i="18"/>
  <c r="W10" i="18"/>
  <c r="V10" i="18"/>
  <c r="U10" i="18"/>
  <c r="T10" i="18"/>
  <c r="S10" i="18"/>
  <c r="R10" i="18"/>
  <c r="Q10" i="18"/>
  <c r="P10" i="18"/>
  <c r="O10" i="18"/>
  <c r="M10" i="18"/>
  <c r="L10" i="18"/>
  <c r="K10" i="18"/>
  <c r="J10" i="18"/>
  <c r="I10" i="18"/>
  <c r="B10" i="18"/>
  <c r="AM70" i="17"/>
  <c r="AL70" i="17"/>
  <c r="AK70" i="17"/>
  <c r="AJ70" i="17"/>
  <c r="AI70" i="17"/>
  <c r="AH70" i="17"/>
  <c r="AG70" i="17"/>
  <c r="AF70" i="17"/>
  <c r="AE70" i="17"/>
  <c r="AD70" i="17"/>
  <c r="AC70" i="17"/>
  <c r="AB70" i="17"/>
  <c r="AA70" i="17"/>
  <c r="Z70" i="17"/>
  <c r="Y70" i="17"/>
  <c r="X70" i="17"/>
  <c r="W70" i="17"/>
  <c r="V70" i="17"/>
  <c r="U70" i="17"/>
  <c r="T70" i="17"/>
  <c r="S70" i="17"/>
  <c r="R70" i="17"/>
  <c r="Q70" i="17"/>
  <c r="P70" i="17"/>
  <c r="O70" i="17"/>
  <c r="N70" i="17"/>
  <c r="M70" i="17"/>
  <c r="L70" i="17"/>
  <c r="K70" i="17"/>
  <c r="J70" i="17"/>
  <c r="I70" i="17"/>
  <c r="H70" i="17"/>
  <c r="G70" i="17"/>
  <c r="F70" i="17"/>
  <c r="E70" i="17"/>
  <c r="D70" i="17"/>
  <c r="C70" i="17"/>
  <c r="B70" i="17"/>
  <c r="AM64" i="17"/>
  <c r="AL64" i="17"/>
  <c r="AK64" i="17"/>
  <c r="AJ64" i="17"/>
  <c r="AI64" i="17"/>
  <c r="AH64" i="17"/>
  <c r="AG64" i="17"/>
  <c r="AF64" i="17"/>
  <c r="AE64" i="17"/>
  <c r="AD64" i="17"/>
  <c r="AC64" i="17"/>
  <c r="AB64" i="17"/>
  <c r="AA64" i="17"/>
  <c r="Z64" i="17"/>
  <c r="Y64" i="17"/>
  <c r="X64" i="17"/>
  <c r="W64" i="17"/>
  <c r="V64" i="17"/>
  <c r="U64" i="17"/>
  <c r="T64" i="17"/>
  <c r="S64" i="17"/>
  <c r="R64" i="17"/>
  <c r="Q64" i="17"/>
  <c r="P64" i="17"/>
  <c r="O64" i="17"/>
  <c r="N64" i="17"/>
  <c r="M64" i="17"/>
  <c r="L64" i="17"/>
  <c r="K64" i="17"/>
  <c r="J64" i="17"/>
  <c r="I64" i="17"/>
  <c r="H64" i="17"/>
  <c r="G64" i="17"/>
  <c r="F64" i="17"/>
  <c r="E64" i="17"/>
  <c r="D64" i="17"/>
  <c r="C64" i="17"/>
  <c r="B64" i="17"/>
  <c r="AM58" i="17"/>
  <c r="AL58" i="17"/>
  <c r="AK58" i="17"/>
  <c r="AJ58" i="17"/>
  <c r="AI58" i="17"/>
  <c r="AH58" i="17"/>
  <c r="AG58" i="17"/>
  <c r="AF58" i="17"/>
  <c r="AE58" i="17"/>
  <c r="AD58" i="17"/>
  <c r="AC58" i="17"/>
  <c r="AB58" i="17"/>
  <c r="AA58" i="17"/>
  <c r="Z58" i="17"/>
  <c r="Y58" i="17"/>
  <c r="X58" i="17"/>
  <c r="W58" i="17"/>
  <c r="V58" i="17"/>
  <c r="U58" i="17"/>
  <c r="T58" i="17"/>
  <c r="S58" i="17"/>
  <c r="R58" i="17"/>
  <c r="Q58" i="17"/>
  <c r="P58" i="17"/>
  <c r="O58" i="17"/>
  <c r="N58" i="17"/>
  <c r="M58" i="17"/>
  <c r="L58" i="17"/>
  <c r="K58" i="17"/>
  <c r="J58" i="17"/>
  <c r="I58" i="17"/>
  <c r="H58" i="17"/>
  <c r="G58" i="17"/>
  <c r="F58" i="17"/>
  <c r="E58" i="17"/>
  <c r="D58" i="17"/>
  <c r="C58" i="17"/>
  <c r="B58" i="17"/>
  <c r="AM52" i="17"/>
  <c r="AL52" i="17"/>
  <c r="AK52" i="17"/>
  <c r="AJ52" i="17"/>
  <c r="AI52" i="17"/>
  <c r="AH52" i="17"/>
  <c r="AG52" i="17"/>
  <c r="AF52" i="17"/>
  <c r="AE52" i="17"/>
  <c r="AD52" i="17"/>
  <c r="AC52" i="17"/>
  <c r="AB52" i="17"/>
  <c r="AA52" i="17"/>
  <c r="Z52" i="17"/>
  <c r="Y52" i="17"/>
  <c r="X52" i="17"/>
  <c r="W52" i="17"/>
  <c r="V52" i="17"/>
  <c r="U52" i="17"/>
  <c r="T52" i="17"/>
  <c r="S52" i="17"/>
  <c r="R52" i="17"/>
  <c r="Q52" i="17"/>
  <c r="P52" i="17"/>
  <c r="O52" i="17"/>
  <c r="N52" i="17"/>
  <c r="M52" i="17"/>
  <c r="L52" i="17"/>
  <c r="K52" i="17"/>
  <c r="J52" i="17"/>
  <c r="I52" i="17"/>
  <c r="H52" i="17"/>
  <c r="G52" i="17"/>
  <c r="F52" i="17"/>
  <c r="E52" i="17"/>
  <c r="D52" i="17"/>
  <c r="C52" i="17"/>
  <c r="B52" i="17"/>
  <c r="AM46" i="17"/>
  <c r="AL46" i="17"/>
  <c r="AK46" i="17"/>
  <c r="AJ46" i="17"/>
  <c r="AI46" i="17"/>
  <c r="AH46" i="17"/>
  <c r="AG46" i="17"/>
  <c r="AF46" i="17"/>
  <c r="AE46" i="17"/>
  <c r="AD46" i="17"/>
  <c r="AC46" i="17"/>
  <c r="AB46" i="17"/>
  <c r="AA46" i="17"/>
  <c r="Z46" i="17"/>
  <c r="Y46" i="17"/>
  <c r="X46" i="17"/>
  <c r="W46" i="17"/>
  <c r="V46" i="17"/>
  <c r="U46" i="17"/>
  <c r="T46" i="17"/>
  <c r="S46" i="17"/>
  <c r="R46" i="17"/>
  <c r="Q46" i="17"/>
  <c r="P46" i="17"/>
  <c r="O46" i="17"/>
  <c r="N46" i="17"/>
  <c r="M46" i="17"/>
  <c r="L46" i="17"/>
  <c r="K46" i="17"/>
  <c r="J46" i="17"/>
  <c r="I46" i="17"/>
  <c r="H46" i="17"/>
  <c r="G46" i="17"/>
  <c r="F46" i="17"/>
  <c r="E46" i="17"/>
  <c r="D46" i="17"/>
  <c r="C46" i="17"/>
  <c r="B46" i="17"/>
  <c r="AM40" i="17"/>
  <c r="AL40" i="17"/>
  <c r="AK40" i="17"/>
  <c r="AJ40" i="17"/>
  <c r="AI40" i="17"/>
  <c r="AH40" i="17"/>
  <c r="AG40" i="17"/>
  <c r="AF40" i="17"/>
  <c r="AE40" i="17"/>
  <c r="AD40" i="17"/>
  <c r="AC40" i="17"/>
  <c r="AB40" i="17"/>
  <c r="AA40" i="17"/>
  <c r="Z40" i="17"/>
  <c r="Y40" i="17"/>
  <c r="X40" i="17"/>
  <c r="W40" i="17"/>
  <c r="V40" i="17"/>
  <c r="U40" i="17"/>
  <c r="T40" i="17"/>
  <c r="S40" i="17"/>
  <c r="R40" i="17"/>
  <c r="Q40" i="17"/>
  <c r="P40" i="17"/>
  <c r="O40" i="17"/>
  <c r="N40" i="17"/>
  <c r="M40" i="17"/>
  <c r="L40" i="17"/>
  <c r="K40" i="17"/>
  <c r="J40" i="17"/>
  <c r="I40" i="17"/>
  <c r="H40" i="17"/>
  <c r="G40" i="17"/>
  <c r="F40" i="17"/>
  <c r="E40" i="17"/>
  <c r="D40" i="17"/>
  <c r="C40" i="17"/>
  <c r="B40" i="17"/>
  <c r="AM34" i="17"/>
  <c r="AL34" i="17"/>
  <c r="AK34" i="17"/>
  <c r="AJ34" i="17"/>
  <c r="AI34" i="17"/>
  <c r="AH34" i="17"/>
  <c r="AG34" i="17"/>
  <c r="AF34" i="17"/>
  <c r="AE34" i="17"/>
  <c r="AD34" i="17"/>
  <c r="AC34" i="17"/>
  <c r="AB34" i="17"/>
  <c r="AA34" i="17"/>
  <c r="Z34" i="17"/>
  <c r="Y34" i="17"/>
  <c r="X34" i="17"/>
  <c r="W34" i="17"/>
  <c r="V34" i="17"/>
  <c r="U34" i="17"/>
  <c r="T34" i="17"/>
  <c r="S34" i="17"/>
  <c r="R34" i="17"/>
  <c r="Q34" i="17"/>
  <c r="P34" i="17"/>
  <c r="O34" i="17"/>
  <c r="N34" i="17"/>
  <c r="M34" i="17"/>
  <c r="L34" i="17"/>
  <c r="K34" i="17"/>
  <c r="J34" i="17"/>
  <c r="I34" i="17"/>
  <c r="H34" i="17"/>
  <c r="G34" i="17"/>
  <c r="F34" i="17"/>
  <c r="E34" i="17"/>
  <c r="D34" i="17"/>
  <c r="C34" i="17"/>
  <c r="B34" i="17"/>
  <c r="AM28" i="17"/>
  <c r="AL28" i="17"/>
  <c r="AK28" i="17"/>
  <c r="AJ28" i="17"/>
  <c r="AI28" i="17"/>
  <c r="AH28" i="17"/>
  <c r="AG28" i="17"/>
  <c r="AF28" i="17"/>
  <c r="AE28" i="17"/>
  <c r="AD28" i="17"/>
  <c r="AC28" i="17"/>
  <c r="AB28" i="17"/>
  <c r="AA28" i="17"/>
  <c r="Z28" i="17"/>
  <c r="Y28" i="17"/>
  <c r="X28" i="17"/>
  <c r="W28" i="17"/>
  <c r="V28" i="17"/>
  <c r="U28" i="17"/>
  <c r="T28" i="17"/>
  <c r="S28" i="17"/>
  <c r="R28" i="17"/>
  <c r="Q28" i="17"/>
  <c r="P28" i="17"/>
  <c r="O28" i="17"/>
  <c r="N28" i="17"/>
  <c r="M28" i="17"/>
  <c r="L28" i="17"/>
  <c r="K28" i="17"/>
  <c r="J28" i="17"/>
  <c r="I28" i="17"/>
  <c r="H28" i="17"/>
  <c r="G28" i="17"/>
  <c r="F28" i="17"/>
  <c r="E28" i="17"/>
  <c r="D28" i="17"/>
  <c r="C28" i="17"/>
  <c r="B28" i="17"/>
  <c r="AM22" i="17"/>
  <c r="AL22" i="17"/>
  <c r="AK22" i="17"/>
  <c r="AJ22" i="17"/>
  <c r="AI22" i="17"/>
  <c r="AH22" i="17"/>
  <c r="AG22" i="17"/>
  <c r="AF22" i="17"/>
  <c r="AE22" i="17"/>
  <c r="AD22" i="17"/>
  <c r="AC22" i="17"/>
  <c r="AB22" i="17"/>
  <c r="AA22" i="17"/>
  <c r="Z22" i="17"/>
  <c r="Y22" i="17"/>
  <c r="X22" i="17"/>
  <c r="W22" i="17"/>
  <c r="V22" i="17"/>
  <c r="U22" i="17"/>
  <c r="T22" i="17"/>
  <c r="S22" i="17"/>
  <c r="R22" i="17"/>
  <c r="Q22" i="17"/>
  <c r="P22" i="17"/>
  <c r="O22" i="17"/>
  <c r="N22" i="17"/>
  <c r="M22" i="17"/>
  <c r="L22" i="17"/>
  <c r="K22" i="17"/>
  <c r="J22" i="17"/>
  <c r="I22" i="17"/>
  <c r="H22" i="17"/>
  <c r="G22" i="17"/>
  <c r="F22" i="17"/>
  <c r="E22" i="17"/>
  <c r="D22" i="17"/>
  <c r="C22" i="17"/>
  <c r="B22" i="17"/>
  <c r="AM16" i="17"/>
  <c r="AL16" i="17"/>
  <c r="AK16" i="17"/>
  <c r="AJ16" i="17"/>
  <c r="AI16" i="17"/>
  <c r="AH16" i="17"/>
  <c r="AG16" i="17"/>
  <c r="AF16" i="17"/>
  <c r="AE16" i="17"/>
  <c r="AD16" i="17"/>
  <c r="AC16" i="17"/>
  <c r="AB16" i="17"/>
  <c r="AA16" i="17"/>
  <c r="Z16" i="17"/>
  <c r="Y16" i="17"/>
  <c r="X16" i="17"/>
  <c r="W16" i="17"/>
  <c r="V16" i="17"/>
  <c r="U16" i="17"/>
  <c r="T16" i="17"/>
  <c r="S16" i="17"/>
  <c r="R16" i="17"/>
  <c r="Q16" i="17"/>
  <c r="P16" i="17"/>
  <c r="O16" i="17"/>
  <c r="N16" i="17"/>
  <c r="M16" i="17"/>
  <c r="L16" i="17"/>
  <c r="K16" i="17"/>
  <c r="J16" i="17"/>
  <c r="I16" i="17"/>
  <c r="H16" i="17"/>
  <c r="G16" i="17"/>
  <c r="F16" i="17"/>
  <c r="E16" i="17"/>
  <c r="D16" i="17"/>
  <c r="C16" i="17"/>
  <c r="B16" i="17"/>
  <c r="AM10" i="17"/>
  <c r="AL10" i="17"/>
  <c r="AK10" i="17"/>
  <c r="AJ10" i="17"/>
  <c r="AI10" i="17"/>
  <c r="AH10" i="17"/>
  <c r="AG10" i="17"/>
  <c r="AF10" i="17"/>
  <c r="AE10" i="17"/>
  <c r="AD10" i="17"/>
  <c r="AC10" i="17"/>
  <c r="AB10" i="17"/>
  <c r="AA10" i="17"/>
  <c r="Z10" i="17"/>
  <c r="Y10" i="17"/>
  <c r="X10" i="17"/>
  <c r="W10" i="17"/>
  <c r="V10" i="17"/>
  <c r="U10" i="17"/>
  <c r="T10" i="17"/>
  <c r="S10" i="17"/>
  <c r="R10" i="17"/>
  <c r="Q10" i="17"/>
  <c r="P10" i="17"/>
  <c r="O10" i="17"/>
  <c r="N10" i="17"/>
  <c r="M10" i="17"/>
  <c r="L10" i="17"/>
  <c r="K10" i="17"/>
  <c r="J10" i="17"/>
  <c r="I10" i="17"/>
  <c r="H10" i="17"/>
  <c r="G10" i="17"/>
  <c r="F10" i="17"/>
  <c r="E10" i="17"/>
  <c r="D10" i="17"/>
  <c r="C10" i="17"/>
  <c r="B10" i="17"/>
  <c r="AM4" i="17"/>
  <c r="AL4" i="17"/>
  <c r="AK4" i="17"/>
  <c r="AJ4" i="17"/>
  <c r="AI4" i="17"/>
  <c r="AH4" i="17"/>
  <c r="AG4" i="17"/>
  <c r="AF4" i="17"/>
  <c r="AE4" i="17"/>
  <c r="AD4" i="17"/>
  <c r="AC4" i="17"/>
  <c r="AB4" i="17"/>
  <c r="AA4" i="17"/>
  <c r="Z4" i="17"/>
  <c r="Y4" i="17"/>
  <c r="X4" i="17"/>
  <c r="W4" i="17"/>
  <c r="V4" i="17"/>
  <c r="U4" i="17"/>
  <c r="T4" i="17"/>
  <c r="S4" i="17"/>
  <c r="R4" i="17"/>
  <c r="Q4" i="17"/>
  <c r="P4" i="17"/>
  <c r="O4" i="17"/>
  <c r="N4" i="17"/>
  <c r="M4" i="17"/>
  <c r="L4" i="17"/>
  <c r="K4" i="17"/>
  <c r="J4" i="17"/>
  <c r="I4" i="17"/>
  <c r="H4" i="17"/>
  <c r="G4" i="17"/>
  <c r="F4" i="17"/>
  <c r="E4" i="17"/>
  <c r="D4" i="17"/>
  <c r="C4" i="17"/>
  <c r="B4" i="17"/>
  <c r="AM70" i="1" l="1"/>
  <c r="AL70" i="1"/>
  <c r="AK70" i="1"/>
  <c r="AJ70" i="1"/>
  <c r="AI70" i="1"/>
  <c r="AH70" i="1"/>
  <c r="AG70" i="1"/>
  <c r="AF70" i="1"/>
  <c r="AE70" i="1"/>
  <c r="AD70" i="1"/>
  <c r="AC70" i="1"/>
  <c r="AB70" i="1"/>
  <c r="AA70" i="1"/>
  <c r="Z70" i="1"/>
  <c r="Y70" i="1"/>
  <c r="X70" i="1"/>
  <c r="W70" i="1"/>
  <c r="V70" i="1"/>
  <c r="U70" i="1"/>
  <c r="T70" i="1"/>
  <c r="S70" i="1"/>
  <c r="R70" i="1"/>
  <c r="Q70" i="1"/>
  <c r="P70" i="1"/>
  <c r="O70" i="1"/>
  <c r="N70" i="1"/>
  <c r="M70" i="1"/>
  <c r="L70" i="1"/>
  <c r="K70" i="1"/>
  <c r="J70" i="1"/>
  <c r="I70" i="1"/>
  <c r="H70" i="1"/>
  <c r="G70" i="1"/>
  <c r="F70" i="1"/>
  <c r="E70" i="1"/>
  <c r="D70" i="1"/>
  <c r="C70" i="1"/>
  <c r="B70" i="1"/>
  <c r="AM64" i="1"/>
  <c r="AL64" i="1"/>
  <c r="AK64" i="1"/>
  <c r="AJ64" i="1"/>
  <c r="AI64" i="1"/>
  <c r="AH64" i="1"/>
  <c r="AG64" i="1"/>
  <c r="AF64" i="1"/>
  <c r="AE64" i="1"/>
  <c r="AD64" i="1"/>
  <c r="AC64" i="1"/>
  <c r="AB64" i="1"/>
  <c r="AA64" i="1"/>
  <c r="Z64" i="1"/>
  <c r="Y64" i="1"/>
  <c r="X64" i="1"/>
  <c r="W64" i="1"/>
  <c r="V64" i="1"/>
  <c r="U64" i="1"/>
  <c r="T64" i="1"/>
  <c r="S64" i="1"/>
  <c r="R64" i="1"/>
  <c r="Q64" i="1"/>
  <c r="P64" i="1"/>
  <c r="O64" i="1"/>
  <c r="N64" i="1"/>
  <c r="M64" i="1"/>
  <c r="L64" i="1"/>
  <c r="K64" i="1"/>
  <c r="J64" i="1"/>
  <c r="I64" i="1"/>
  <c r="H64" i="1"/>
  <c r="G64" i="1"/>
  <c r="F64" i="1"/>
  <c r="E64" i="1"/>
  <c r="D64" i="1"/>
  <c r="C64" i="1"/>
  <c r="B64" i="1"/>
  <c r="AM58" i="1"/>
  <c r="AL58" i="1"/>
  <c r="AK58" i="1"/>
  <c r="AJ58" i="1"/>
  <c r="AI58" i="1"/>
  <c r="AH58" i="1"/>
  <c r="AG58" i="1"/>
  <c r="AF58" i="1"/>
  <c r="AE58" i="1"/>
  <c r="AD58" i="1"/>
  <c r="AC58" i="1"/>
  <c r="AB58" i="1"/>
  <c r="AA58" i="1"/>
  <c r="Z58" i="1"/>
  <c r="Y58" i="1"/>
  <c r="X58" i="1"/>
  <c r="W58" i="1"/>
  <c r="V58" i="1"/>
  <c r="U58" i="1"/>
  <c r="T58" i="1"/>
  <c r="S58" i="1"/>
  <c r="R58" i="1"/>
  <c r="Q58" i="1"/>
  <c r="P58" i="1"/>
  <c r="O58" i="1"/>
  <c r="N58" i="1"/>
  <c r="M58" i="1"/>
  <c r="L58" i="1"/>
  <c r="K58" i="1"/>
  <c r="J58" i="1"/>
  <c r="I58" i="1"/>
  <c r="H58" i="1"/>
  <c r="G58" i="1"/>
  <c r="F58" i="1"/>
  <c r="E58" i="1"/>
  <c r="D58" i="1"/>
  <c r="C58" i="1"/>
  <c r="B58" i="1"/>
  <c r="AM52" i="1"/>
  <c r="AL52" i="1"/>
  <c r="AK52" i="1"/>
  <c r="AJ52" i="1"/>
  <c r="AI52" i="1"/>
  <c r="AH52" i="1"/>
  <c r="AG52" i="1"/>
  <c r="AF52" i="1"/>
  <c r="AE52" i="1"/>
  <c r="AD52" i="1"/>
  <c r="AC52" i="1"/>
  <c r="AB52" i="1"/>
  <c r="AA52" i="1"/>
  <c r="Z52" i="1"/>
  <c r="Y52" i="1"/>
  <c r="X52" i="1"/>
  <c r="W52" i="1"/>
  <c r="V52" i="1"/>
  <c r="U52" i="1"/>
  <c r="T52" i="1"/>
  <c r="S52" i="1"/>
  <c r="R52" i="1"/>
  <c r="Q52" i="1"/>
  <c r="P52" i="1"/>
  <c r="O52" i="1"/>
  <c r="N52" i="1"/>
  <c r="M52" i="1"/>
  <c r="L52" i="1"/>
  <c r="K52" i="1"/>
  <c r="J52" i="1"/>
  <c r="I52" i="1"/>
  <c r="H52" i="1"/>
  <c r="G52" i="1"/>
  <c r="F52" i="1"/>
  <c r="E52" i="1"/>
  <c r="D52" i="1"/>
  <c r="C52" i="1"/>
  <c r="B52" i="1"/>
  <c r="AM46" i="1"/>
  <c r="AL46" i="1"/>
  <c r="AK46" i="1"/>
  <c r="AJ46" i="1"/>
  <c r="AI46" i="1"/>
  <c r="AH46" i="1"/>
  <c r="AG46" i="1"/>
  <c r="AF46" i="1"/>
  <c r="AE46" i="1"/>
  <c r="AD46" i="1"/>
  <c r="AC46" i="1"/>
  <c r="AB46" i="1"/>
  <c r="AA46" i="1"/>
  <c r="Z46" i="1"/>
  <c r="Y46" i="1"/>
  <c r="X46" i="1"/>
  <c r="W46" i="1"/>
  <c r="V46" i="1"/>
  <c r="U46" i="1"/>
  <c r="T46" i="1"/>
  <c r="S46" i="1"/>
  <c r="R46" i="1"/>
  <c r="Q46" i="1"/>
  <c r="P46" i="1"/>
  <c r="O46" i="1"/>
  <c r="N46" i="1"/>
  <c r="M46" i="1"/>
  <c r="L46" i="1"/>
  <c r="K46" i="1"/>
  <c r="J46" i="1"/>
  <c r="I46" i="1"/>
  <c r="H46" i="1"/>
  <c r="G46" i="1"/>
  <c r="F46" i="1"/>
  <c r="E46" i="1"/>
  <c r="D46" i="1"/>
  <c r="C46" i="1"/>
  <c r="B46" i="1"/>
  <c r="AM40" i="1"/>
  <c r="AL40" i="1"/>
  <c r="AK40" i="1"/>
  <c r="AJ40" i="1"/>
  <c r="AI40" i="1"/>
  <c r="AH40" i="1"/>
  <c r="AG40" i="1"/>
  <c r="AF40" i="1"/>
  <c r="AE40" i="1"/>
  <c r="AD40" i="1"/>
  <c r="AC40" i="1"/>
  <c r="AB40" i="1"/>
  <c r="AA40" i="1"/>
  <c r="Z40" i="1"/>
  <c r="Y40" i="1"/>
  <c r="X40" i="1"/>
  <c r="W40" i="1"/>
  <c r="V40" i="1"/>
  <c r="U40" i="1"/>
  <c r="T40" i="1"/>
  <c r="S40" i="1"/>
  <c r="R40" i="1"/>
  <c r="Q40" i="1"/>
  <c r="P40" i="1"/>
  <c r="O40" i="1"/>
  <c r="N40" i="1"/>
  <c r="M40" i="1"/>
  <c r="L40" i="1"/>
  <c r="K40" i="1"/>
  <c r="J40" i="1"/>
  <c r="I40" i="1"/>
  <c r="H40" i="1"/>
  <c r="G40" i="1"/>
  <c r="F40" i="1"/>
  <c r="E40" i="1"/>
  <c r="D40" i="1"/>
  <c r="C40" i="1"/>
  <c r="B40" i="1"/>
  <c r="AM34" i="1"/>
  <c r="AL34" i="1"/>
  <c r="AK34" i="1"/>
  <c r="AJ34" i="1"/>
  <c r="AI34" i="1"/>
  <c r="AH34" i="1"/>
  <c r="AG34" i="1"/>
  <c r="AF34" i="1"/>
  <c r="AE34" i="1"/>
  <c r="AD34" i="1"/>
  <c r="AC34" i="1"/>
  <c r="AB34" i="1"/>
  <c r="AA34" i="1"/>
  <c r="Z34" i="1"/>
  <c r="Y34" i="1"/>
  <c r="X34" i="1"/>
  <c r="W34" i="1"/>
  <c r="V34" i="1"/>
  <c r="U34" i="1"/>
  <c r="T34" i="1"/>
  <c r="S34" i="1"/>
  <c r="R34" i="1"/>
  <c r="Q34" i="1"/>
  <c r="P34" i="1"/>
  <c r="O34" i="1"/>
  <c r="N34" i="1"/>
  <c r="M34" i="1"/>
  <c r="L34" i="1"/>
  <c r="K34" i="1"/>
  <c r="J34" i="1"/>
  <c r="I34" i="1"/>
  <c r="H34" i="1"/>
  <c r="G34" i="1"/>
  <c r="F34" i="1"/>
  <c r="E34" i="1"/>
  <c r="D34" i="1"/>
  <c r="C34" i="1"/>
  <c r="B34" i="1"/>
  <c r="AM28" i="1"/>
  <c r="AL28" i="1"/>
  <c r="AK28" i="1"/>
  <c r="AJ28" i="1"/>
  <c r="AI28" i="1"/>
  <c r="AH28" i="1"/>
  <c r="AG28" i="1"/>
  <c r="AF28" i="1"/>
  <c r="AE28" i="1"/>
  <c r="AD28" i="1"/>
  <c r="AC28" i="1"/>
  <c r="AB28" i="1"/>
  <c r="AA28" i="1"/>
  <c r="Z28" i="1"/>
  <c r="Y28" i="1"/>
  <c r="X28" i="1"/>
  <c r="W28" i="1"/>
  <c r="V28" i="1"/>
  <c r="U28" i="1"/>
  <c r="T28" i="1"/>
  <c r="S28" i="1"/>
  <c r="R28" i="1"/>
  <c r="Q28" i="1"/>
  <c r="P28" i="1"/>
  <c r="O28" i="1"/>
  <c r="N28" i="1"/>
  <c r="M28" i="1"/>
  <c r="L28" i="1"/>
  <c r="K28" i="1"/>
  <c r="J28" i="1"/>
  <c r="I28" i="1"/>
  <c r="H28" i="1"/>
  <c r="G28" i="1"/>
  <c r="F28" i="1"/>
  <c r="E28" i="1"/>
  <c r="D28" i="1"/>
  <c r="C28" i="1"/>
  <c r="B28" i="1"/>
  <c r="AM22" i="1"/>
  <c r="AL22" i="1"/>
  <c r="AK22" i="1"/>
  <c r="AJ22" i="1"/>
  <c r="AG22" i="1"/>
  <c r="AF22" i="1"/>
  <c r="AE22" i="1"/>
  <c r="AD22" i="1"/>
  <c r="AC22" i="1"/>
  <c r="AB22" i="1"/>
  <c r="AA22" i="1"/>
  <c r="Z22" i="1"/>
  <c r="Y22" i="1"/>
  <c r="X22" i="1"/>
  <c r="W22" i="1"/>
  <c r="V22" i="1"/>
  <c r="U22" i="1"/>
  <c r="T22" i="1"/>
  <c r="S22" i="1"/>
  <c r="R22" i="1"/>
  <c r="Q22" i="1"/>
  <c r="P22" i="1"/>
  <c r="O22" i="1"/>
  <c r="N22" i="1"/>
  <c r="M22" i="1"/>
  <c r="L22" i="1"/>
  <c r="K22" i="1"/>
  <c r="J22" i="1"/>
  <c r="I22" i="1"/>
  <c r="H22" i="1"/>
  <c r="G22" i="1"/>
  <c r="F22" i="1"/>
  <c r="E22" i="1"/>
  <c r="D22" i="1"/>
  <c r="C22" i="1"/>
  <c r="B22" i="1"/>
  <c r="AM16" i="1"/>
  <c r="AL16" i="1"/>
  <c r="AK16" i="1"/>
  <c r="AJ16" i="1"/>
  <c r="AI16" i="1"/>
  <c r="AH16" i="1"/>
  <c r="AG16" i="1"/>
  <c r="AF16" i="1"/>
  <c r="AE16" i="1"/>
  <c r="AD16" i="1"/>
  <c r="AC16" i="1"/>
  <c r="AB16" i="1"/>
  <c r="AA16" i="1"/>
  <c r="Z16" i="1"/>
  <c r="Y16" i="1"/>
  <c r="X16" i="1"/>
  <c r="W16" i="1"/>
  <c r="V16" i="1"/>
  <c r="U16" i="1"/>
  <c r="T16" i="1"/>
  <c r="S16" i="1"/>
  <c r="R16" i="1"/>
  <c r="Q16" i="1"/>
  <c r="P16" i="1"/>
  <c r="O16" i="1"/>
  <c r="N16" i="1"/>
  <c r="M16" i="1"/>
  <c r="L16" i="1"/>
  <c r="K16" i="1"/>
  <c r="J16" i="1"/>
  <c r="I16" i="1"/>
  <c r="H16" i="1"/>
  <c r="G16" i="1"/>
  <c r="F16" i="1"/>
  <c r="E16" i="1"/>
  <c r="D16" i="1"/>
  <c r="C16" i="1"/>
  <c r="D4" i="1"/>
  <c r="C4" i="1"/>
  <c r="B16" i="1"/>
  <c r="B10" i="1"/>
  <c r="AM10" i="1"/>
  <c r="AL10" i="1"/>
  <c r="AK10" i="1"/>
  <c r="AJ10" i="1"/>
  <c r="AI10" i="1"/>
  <c r="AH10"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AM4" i="1" l="1"/>
  <c r="AL4" i="1"/>
  <c r="AK4" i="1"/>
  <c r="AJ4" i="1"/>
  <c r="AI4" i="1"/>
  <c r="AH4" i="1"/>
  <c r="AG4" i="1"/>
  <c r="AF4" i="1"/>
  <c r="AE4" i="1"/>
  <c r="AD4" i="1"/>
  <c r="AC4" i="1"/>
  <c r="AB4" i="1"/>
  <c r="AA4" i="1"/>
  <c r="Z4" i="1"/>
  <c r="Y4" i="1"/>
  <c r="X4" i="1"/>
  <c r="W4" i="1"/>
  <c r="V4" i="1"/>
  <c r="U4" i="1"/>
  <c r="T4" i="1"/>
  <c r="S4" i="1"/>
  <c r="R4" i="1"/>
  <c r="Q4" i="1"/>
  <c r="P4" i="1"/>
  <c r="O4" i="1"/>
  <c r="N4" i="1"/>
  <c r="M4" i="1"/>
  <c r="L4" i="1"/>
  <c r="K4" i="1"/>
  <c r="J4" i="1"/>
  <c r="I4" i="1"/>
  <c r="H4" i="1"/>
  <c r="G4" i="1"/>
  <c r="F4" i="1"/>
  <c r="E4" i="1"/>
  <c r="B4" i="1" l="1"/>
</calcChain>
</file>

<file path=xl/sharedStrings.xml><?xml version="1.0" encoding="utf-8"?>
<sst xmlns="http://schemas.openxmlformats.org/spreadsheetml/2006/main" count="1575" uniqueCount="74">
  <si>
    <t>Su</t>
  </si>
  <si>
    <t>Mo</t>
  </si>
  <si>
    <t>Tu</t>
  </si>
  <si>
    <t>We</t>
  </si>
  <si>
    <t>Th</t>
  </si>
  <si>
    <t>Fr</t>
  </si>
  <si>
    <t>Sa</t>
  </si>
  <si>
    <t>Aaron</t>
  </si>
  <si>
    <t>Oak Tree Centre Caretaker Rota</t>
  </si>
  <si>
    <t xml:space="preserve">Oak Tree Centre morning set up </t>
  </si>
  <si>
    <t>Oak Tree Centre evening &amp; weekend</t>
  </si>
  <si>
    <t>School holidays/bank holidays</t>
  </si>
  <si>
    <t>Week 2</t>
  </si>
  <si>
    <t>Week 3</t>
  </si>
  <si>
    <t>Week 1</t>
  </si>
  <si>
    <t>Week 4</t>
  </si>
  <si>
    <t>easter sunday</t>
  </si>
  <si>
    <t>Rich</t>
  </si>
  <si>
    <t>New Years Day</t>
  </si>
  <si>
    <t>Oak Tree Centre                                                                              evening &amp; weekend</t>
  </si>
  <si>
    <t>Oak Tree Centre Caretaker Calendar</t>
  </si>
  <si>
    <t>Week 5</t>
  </si>
  <si>
    <t>Caretaker</t>
  </si>
  <si>
    <t>Tom</t>
  </si>
  <si>
    <t>Week 2 Estate Officer 1</t>
  </si>
  <si>
    <t>Week 3 Estate Officer 1</t>
  </si>
  <si>
    <t>Phase 1a</t>
  </si>
  <si>
    <t>Week 4 Estate Officer 1</t>
  </si>
  <si>
    <t>Week 4 Estate Officer 2</t>
  </si>
  <si>
    <t>Week 5 Estate Officer 1</t>
  </si>
  <si>
    <t>Phase 6</t>
  </si>
  <si>
    <t>Phase 8</t>
  </si>
  <si>
    <t>Phase 5</t>
  </si>
  <si>
    <t>Phase 9</t>
  </si>
  <si>
    <t>Phase 10</t>
  </si>
  <si>
    <t>Phase 11</t>
  </si>
  <si>
    <t>Estate Inspection Calendar 2026</t>
  </si>
  <si>
    <t>Church Croft, Clips Moor, Glendale, Pepper Mill, Well Croft, Yewtree Moor</t>
  </si>
  <si>
    <t>Birchfield Way (odd nos. 1-105 &amp; even nos. 2-122), Barclay Fold, Bray Lane, Cheshires Way, Grice Lane, Hobbins Lane, Light Lane, Miriam Lane, Pantulf Close, Plimmers Lane, Reynolds Fold, Stoney Fold, The Foxholes, Turold Mews, Wulfgeat Lane</t>
  </si>
  <si>
    <t>Phase 4 (Inc Lawley Square Phase 2)</t>
  </si>
  <si>
    <t>Birchfield Way (odd nos.107-151), Cottom Way, Dobbins Lane, Higgs Row, Newdale Halt, Sunny Lane, Symon Fold, Synders Way, Barrack Close, Cadman Court, Parkes Court, Poyner Court, West Centre Way</t>
  </si>
  <si>
    <t xml:space="preserve">Phase 3 </t>
  </si>
  <si>
    <t>Bailey Grove, Bush Lane, Candlin Way, Daker Row, Darrall Road, Duddell Street, Leonard Grove, Lineton Close, Lovatt Lane, Monastery Close, Peregrine Drive, Rees Way, Smithy Way, The Cloisters, Wall Close</t>
  </si>
  <si>
    <t>Baxter Drive, Grant Close, Brookes Avenue (even nos. 64-84 &amp; odd nos. 87-115), Marlborough Way</t>
  </si>
  <si>
    <t>Archer Drive, Arkinstall Grove, Brookes Avenue, Churchward Drive, Dowley Lane, Eunice Way, Doody Close, Simkin Close, Handley Way, Maxfield Crescent, Newby Lane, Peak Fold</t>
  </si>
  <si>
    <t xml:space="preserve">Barn Lane, Bemrose Avenue, Bickerton Grove, Birchfield Way, Booth Crescent, Bright Lane, Churm Lane, Hoyle Lane, Linnel Grove, Lloyd Close, Pearce Drive, Sandhole Crescent, Strawberry Moor, Whitehead Grove, Wooding Drive, Lavender Close, Wooding Drive (Nos 28-77) </t>
  </si>
  <si>
    <t>Kilgallon Road, Tonks Drive, Capes Lane, Alford Place, Husselbee Crescent, Meyer Crescent, Isiah Avenue</t>
  </si>
  <si>
    <t>Estate Caretaker Calendar 2026</t>
  </si>
  <si>
    <t>Betjeman Way, Big Flint, Brattice Drive, Butty Lane, Chilton Drive, Clifford Jenson Drive, Cottage Lane, Eleanor Grange, Garland Grove, Gerrard Street, Grocers Close, Hewer Parade, Lancashire Lane, Lower Coal Lane, Middle Coal Mews, Proctor Avenue (even nos. 36-96 &amp; odd nos. 39-79), Raymond Crescent, Sough Drive, Top Coal Drive, Wesleyan Way, Williams Croft. (Joint Inspection until phase is built out.)</t>
  </si>
  <si>
    <t xml:space="preserve">Apartment Compliance </t>
  </si>
  <si>
    <t xml:space="preserve">Closed for Christmas </t>
  </si>
  <si>
    <t>Closed Bank Holiday</t>
  </si>
  <si>
    <t>Closed for Christmas</t>
  </si>
  <si>
    <t>Week 2  Estate Officer 2</t>
  </si>
  <si>
    <t>Week 3 Estate Officer 2</t>
  </si>
  <si>
    <t>Week 5  Estate Officer 2</t>
  </si>
  <si>
    <t xml:space="preserve">Full formal Estate Inspections take place in the daytime on a day suitable for the Estate Officer over a 5 week period, meaning each area is look at thoroughly at least 10 times a year.  
The Estate Officers and Estate Caretakers also do estate checks daily. </t>
  </si>
  <si>
    <t>Week 1 Estate Officer 1  Week 1 Estate Officer 2</t>
  </si>
  <si>
    <t>Phase 1b (including apartments) and courtyards, phase 10</t>
  </si>
  <si>
    <t xml:space="preserve">Phase 7 </t>
  </si>
  <si>
    <t>Every Thursday</t>
  </si>
  <si>
    <t>Phase 1a and courtyards
Phase 7 (including apartments)</t>
  </si>
  <si>
    <t>Phase 1b</t>
  </si>
  <si>
    <t>Bryce Way apartment blocks and Smallhill Road blocks</t>
  </si>
  <si>
    <t>Phase 3 &amp; 4 and courtyards, phase 2 and apartments</t>
  </si>
  <si>
    <t>Phase 6 and courtyards, phases 5 &amp; 9 and apartments</t>
  </si>
  <si>
    <t>Phase 8 and courtyards,   phase 11 and apartments</t>
  </si>
  <si>
    <t>Phase 1a - Church Croft, Clips Moor, Glendale, Pepper Mill, Well Croft, Yewtree Moor. (Courtyards 1-19)
Phase 7 -  Barn Fold, Bird Way, Bryce Way, Dimpson Crescent, Dutimoors Drive, Garsty Lane, Jeff Grove, Machin Place, North Moor Grove, Palin Grove, Proctor Avenue, Walkiss Crescent, Bryce Way Apartments/Smallhill Road Apartments</t>
  </si>
  <si>
    <t>Phase 1b - Ashwicke Road, Caxton Close, Eastcote Avenue, Ralphs Close, Smallhill Road, Stainburn Road, Wooley Road. (Courtyards 20-41)
Phase 10 - Kilgallon Road, Tonks Drive, Capes Lane, Alford Place, Husselbee Crescent, Meyer Crescent, Isiah Avenue.
Bryce Way Apartments/Smallhill Road Apartments</t>
  </si>
  <si>
    <t>Phase 3 - Birchfield Way (odd nos. 1-105 &amp; even nos. 2-122), Barclay Fold, Bray Lane, Cheshires Way, Grice Lane, Hobbins Lane, Light Lane, Miriam Lane, Pantulf Close, Plimmers Lane, Reynolds Fold, Stoney Fold, The Foxholes, Turold Mews, Wulfgeat Lane.
Phase 4 - Birchfield Way (odd nos.107-151), Cottom Way, Dobbins Lane, Higgs Row, Newdale Halt, Sunny Lane, Symon Fold, Synders Way. (Courtyards 42-58)
Phase 2 - Barrack Close, Cadman Court, Parkes Court, Poyner Court, West Centre Way.
Bryce Way Apartments/Smallhill Road Apartments</t>
  </si>
  <si>
    <t>Phase 6 - Bailey Grove, Bush Lane, Candlin Way, Daker Row, Darrall Road, Duddell Street, Leonard Grove, Lineton Close, Lovatt Lane, Monastery Close, Peregrine Drive, Rees Way, Smithy Way, The Cloisters, Wall Close.(Courtyards 59-78)
Phase 5 - Baxter Drive, Grant Close, Brookes Avenue (even nos. 64-84 &amp; odd nos. 87-115), Marlborough Way.
Phase 9 - Archer Drive, Arkinstall Grove, Brookes Avenue, Churchward Drive, Dowley Lane, Eunice Way, Doody Close, Simkin Close, Handley Way, Maxfield Crescent, Newby Lane, Peak Fold
Bryce Way Apartments/Smallhill Road Apartments</t>
  </si>
  <si>
    <t>Phase 8 -Barn Lane, Bemrose Avenue, Bickerton Grove, Birchfield Way, Booth Crescent, Bright Lane, Churm Lane, Hoyle Lane, Linnel Grove, Lloyd Close, Pearce Drive, Sandhole Crescent, Strawberry Moor, Whitehead Grove, Wooding Drive, Lavender Close, Wooding Drive (Nos 28-77). (Courtyards 79-96)
Phase 11 - Betjeman Way, Big Flint, Brattice Drive, Butty Lane, Chilton Drive, Clifford Jenson Drive, Cottage Lane, Eleanor Grange, Garland Grove, Gerrard Street, Grocers Close, Hewer Parade, Lancashire Lane, Lower Coal Lane, Middle Coal Mews, Proctor Avenue (even nos. 36-96 &amp; odd nos. 39-79), Raymond Crescent, Sough Drive, Top Coal Drive, Wesleyan Way, Williams Croft.
Bryce Way Apartments/Smallhill Road Apartments</t>
  </si>
  <si>
    <t>Ashwicke Road, Caxton Close, Eastcote Avenue, Ralphs Close, Smallhill Road apartments, Stainburn Road, Wooley Road.</t>
  </si>
  <si>
    <t>Barn Fold, Bird Way, Bryce Way apartments, Dimpson Crescent, Dutimoors Drive, Garsty Lane, Jeff Grove, Machin Place, North Moor Grove, Palin Grove, Proctor Avenue, Walkiss Crescent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</si>
</sst>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mmmm\ yyyy"/>
    <numFmt numFmtId="166" formatCode=";;;"/>
  </numFmts>
  <fonts count="30" x14ac:knownFonts="1">
    <font>
      <sz val="11"/>
      <color theme="1"/>
      <name val="Franklin Gothic Book"/>
      <family val="2"/>
      <scheme val="minor"/>
    </font>
    <font>
      <sz val="12"/>
      <color theme="1"/>
      <name val="Franklin Gothic Book"/>
      <family val="2"/>
      <scheme val="minor"/>
    </font>
    <font>
      <b/>
      <sz val="9"/>
      <color theme="1" tint="4.9989318521683403E-2"/>
      <name val="Franklin Gothic Book"/>
      <family val="2"/>
      <scheme val="minor"/>
    </font>
    <font>
      <b/>
      <sz val="9"/>
      <color theme="3" tint="-0.249977111117893"/>
      <name val="Franklin Gothic Book"/>
      <family val="2"/>
      <scheme val="minor"/>
    </font>
    <font>
      <b/>
      <sz val="9"/>
      <color theme="0"/>
      <name val="Franklin Gothic Book"/>
      <family val="2"/>
      <scheme val="minor"/>
    </font>
    <font>
      <b/>
      <sz val="9"/>
      <color theme="1"/>
      <name val="Franklin Gothic Book"/>
      <family val="2"/>
      <scheme val="minor"/>
    </font>
    <font>
      <b/>
      <sz val="10"/>
      <color theme="0"/>
      <name val="Poppins"/>
    </font>
    <font>
      <b/>
      <sz val="10"/>
      <name val="Poppins"/>
    </font>
    <font>
      <b/>
      <sz val="10"/>
      <color theme="0" tint="-0.499984740745262"/>
      <name val="Poppins"/>
    </font>
    <font>
      <b/>
      <sz val="10"/>
      <color theme="3" tint="-0.499984740745262"/>
      <name val="Poppins"/>
    </font>
    <font>
      <b/>
      <sz val="10"/>
      <color theme="1"/>
      <name val="Poppins"/>
    </font>
    <font>
      <b/>
      <sz val="10"/>
      <color theme="1" tint="0.14999847407452621"/>
      <name val="Poppins"/>
    </font>
    <font>
      <b/>
      <sz val="18"/>
      <color rgb="FF002060"/>
      <name val="Poppins"/>
    </font>
    <font>
      <b/>
      <sz val="24"/>
      <color rgb="FF002060"/>
      <name val="Poppins"/>
    </font>
    <font>
      <b/>
      <sz val="10"/>
      <color rgb="FF002060"/>
      <name val="Poppins"/>
    </font>
    <font>
      <b/>
      <sz val="11"/>
      <color rgb="FF002060"/>
      <name val="Poppins"/>
    </font>
    <font>
      <b/>
      <sz val="10"/>
      <color theme="5" tint="0.39997558519241921"/>
      <name val="Poppins"/>
    </font>
    <font>
      <sz val="9"/>
      <color theme="1" tint="0.14999847407452621"/>
      <name val="Poppins Medium"/>
    </font>
    <font>
      <b/>
      <sz val="9"/>
      <color rgb="FF002060"/>
      <name val="Poppins"/>
    </font>
    <font>
      <b/>
      <sz val="11"/>
      <color theme="1"/>
      <name val="Poppins"/>
    </font>
    <font>
      <b/>
      <sz val="10"/>
      <color theme="6" tint="0.59999389629810485"/>
      <name val="Poppins"/>
    </font>
    <font>
      <b/>
      <sz val="8"/>
      <color theme="1"/>
      <name val="Poppins"/>
    </font>
    <font>
      <sz val="12"/>
      <color rgb="FF17365D"/>
      <name val="Aptos"/>
      <family val="2"/>
    </font>
    <font>
      <b/>
      <sz val="9"/>
      <color theme="1" tint="0.14999847407452621"/>
      <name val="Poppins"/>
    </font>
    <font>
      <b/>
      <sz val="8"/>
      <name val="Poppins"/>
    </font>
    <font>
      <b/>
      <sz val="12"/>
      <color theme="1"/>
      <name val="Arial"/>
      <family val="2"/>
    </font>
    <font>
      <b/>
      <sz val="12"/>
      <color rgb="FF000000"/>
      <name val="Arial"/>
      <family val="2"/>
    </font>
    <font>
      <sz val="12"/>
      <color rgb="FF000000"/>
      <name val="Arial"/>
      <family val="2"/>
    </font>
    <font>
      <sz val="12"/>
      <name val="Arial"/>
      <family val="2"/>
    </font>
    <font>
      <sz val="12"/>
      <color theme="1"/>
      <name val="Arial"/>
      <family val="2"/>
    </font>
  </fonts>
  <fills count="26">
    <fill>
      <patternFill patternType="none"/>
    </fill>
    <fill>
      <patternFill patternType="gray125"/>
    </fill>
    <fill>
      <patternFill patternType="solid">
        <fgColor theme="9"/>
      </patternFill>
    </fill>
    <fill>
      <patternFill patternType="solid">
        <fgColor theme="3" tint="-0.499984740745262"/>
        <bgColor indexed="64"/>
      </patternFill>
    </fill>
    <fill>
      <patternFill patternType="solid">
        <fgColor theme="7" tint="0.59996337778862885"/>
        <bgColor indexed="65"/>
      </patternFill>
    </fill>
    <fill>
      <patternFill patternType="solid">
        <fgColor theme="8" tint="-0.24994659260841701"/>
        <bgColor indexed="65"/>
      </patternFill>
    </fill>
    <fill>
      <patternFill patternType="solid">
        <fgColor theme="6" tint="-0.499984740745262"/>
        <bgColor indexed="65"/>
      </patternFill>
    </fill>
    <fill>
      <patternFill patternType="lightDown">
        <fgColor theme="3"/>
      </patternFill>
    </fill>
    <fill>
      <patternFill patternType="solid">
        <fgColor theme="2" tint="-0.499984740745262"/>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FFFFFF"/>
        <bgColor indexed="64"/>
      </patternFill>
    </fill>
    <fill>
      <patternFill patternType="solid">
        <fgColor rgb="FF002060"/>
        <bgColor indexed="64"/>
      </patternFill>
    </fill>
    <fill>
      <patternFill patternType="solid">
        <fgColor theme="2" tint="-0.749992370372631"/>
        <bgColor indexed="64"/>
      </patternFill>
    </fill>
    <fill>
      <patternFill patternType="solid">
        <fgColor rgb="FFE274C5"/>
        <bgColor indexed="64"/>
      </patternFill>
    </fill>
    <fill>
      <patternFill patternType="solid">
        <fgColor rgb="FFA0DEC4"/>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0"/>
        <bgColor indexed="64"/>
      </patternFill>
    </fill>
    <fill>
      <patternFill patternType="solid">
        <fgColor theme="9" tint="0.39997558519241921"/>
        <bgColor indexed="64"/>
      </patternFill>
    </fill>
    <fill>
      <patternFill patternType="solid">
        <fgColor rgb="FFFFC000"/>
        <bgColor indexed="64"/>
      </patternFill>
    </fill>
    <fill>
      <patternFill patternType="solid">
        <fgColor theme="9" tint="0.79998168889431442"/>
        <bgColor indexed="64"/>
      </patternFill>
    </fill>
    <fill>
      <patternFill patternType="solid">
        <fgColor rgb="FF92D050"/>
        <bgColor indexed="64"/>
      </patternFill>
    </fill>
  </fills>
  <borders count="54">
    <border>
      <left/>
      <right/>
      <top/>
      <bottom/>
      <diagonal/>
    </border>
    <border>
      <left/>
      <right/>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bottom style="thin">
        <color theme="0" tint="-0.24994659260841701"/>
      </bottom>
      <diagonal/>
    </border>
    <border>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2060"/>
      </left>
      <right style="thin">
        <color theme="0"/>
      </right>
      <top style="medium">
        <color rgb="FF002060"/>
      </top>
      <bottom/>
      <diagonal/>
    </border>
    <border>
      <left style="thin">
        <color theme="0"/>
      </left>
      <right style="thin">
        <color theme="0"/>
      </right>
      <top style="medium">
        <color rgb="FF002060"/>
      </top>
      <bottom style="thin">
        <color theme="0"/>
      </bottom>
      <diagonal/>
    </border>
    <border>
      <left style="thin">
        <color theme="0"/>
      </left>
      <right style="medium">
        <color rgb="FF002060"/>
      </right>
      <top style="medium">
        <color rgb="FF002060"/>
      </top>
      <bottom style="thin">
        <color theme="0"/>
      </bottom>
      <diagonal/>
    </border>
    <border>
      <left style="medium">
        <color rgb="FF002060"/>
      </left>
      <right style="thin">
        <color theme="0"/>
      </right>
      <top/>
      <bottom style="thin">
        <color theme="0"/>
      </bottom>
      <diagonal/>
    </border>
    <border>
      <left style="thin">
        <color theme="0"/>
      </left>
      <right style="medium">
        <color rgb="FF002060"/>
      </right>
      <top style="thin">
        <color theme="0"/>
      </top>
      <bottom style="thin">
        <color theme="0"/>
      </bottom>
      <diagonal/>
    </border>
    <border>
      <left style="medium">
        <color rgb="FF002060"/>
      </left>
      <right style="thin">
        <color theme="0" tint="-0.24994659260841701"/>
      </right>
      <top/>
      <bottom style="thin">
        <color theme="0" tint="-0.24994659260841701"/>
      </bottom>
      <diagonal/>
    </border>
    <border>
      <left style="thin">
        <color theme="0" tint="-0.24994659260841701"/>
      </left>
      <right style="medium">
        <color rgb="FF002060"/>
      </right>
      <top/>
      <bottom style="thin">
        <color theme="0" tint="-0.24994659260841701"/>
      </bottom>
      <diagonal/>
    </border>
    <border>
      <left style="medium">
        <color rgb="FF00206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002060"/>
      </right>
      <top style="thin">
        <color theme="0" tint="-0.24994659260841701"/>
      </top>
      <bottom style="thin">
        <color theme="0" tint="-0.24994659260841701"/>
      </bottom>
      <diagonal/>
    </border>
    <border>
      <left style="medium">
        <color rgb="FF002060"/>
      </left>
      <right style="thin">
        <color theme="0" tint="-0.24994659260841701"/>
      </right>
      <top style="thin">
        <color theme="0" tint="-0.24994659260841701"/>
      </top>
      <bottom style="medium">
        <color rgb="FF002060"/>
      </bottom>
      <diagonal/>
    </border>
    <border>
      <left style="thin">
        <color theme="0" tint="-0.24994659260841701"/>
      </left>
      <right style="thin">
        <color theme="0" tint="-0.24994659260841701"/>
      </right>
      <top style="thin">
        <color theme="0" tint="-0.24994659260841701"/>
      </top>
      <bottom style="medium">
        <color rgb="FF002060"/>
      </bottom>
      <diagonal/>
    </border>
    <border>
      <left style="thin">
        <color theme="0" tint="-0.24994659260841701"/>
      </left>
      <right style="medium">
        <color rgb="FF002060"/>
      </right>
      <top style="thin">
        <color theme="0" tint="-0.24994659260841701"/>
      </top>
      <bottom style="medium">
        <color rgb="FF002060"/>
      </bottom>
      <diagonal/>
    </border>
    <border>
      <left style="thin">
        <color theme="0" tint="-0.24994659260841701"/>
      </left>
      <right style="thin">
        <color theme="0" tint="-0.24994659260841701"/>
      </right>
      <top/>
      <bottom style="medium">
        <color rgb="FF00206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tint="-0.24994659260841701"/>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medium">
        <color indexed="64"/>
      </right>
      <top/>
      <bottom style="medium">
        <color indexed="64"/>
      </bottom>
      <diagonal/>
    </border>
    <border>
      <left style="medium">
        <color indexed="64"/>
      </left>
      <right style="thin">
        <color theme="0"/>
      </right>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top style="thin">
        <color theme="0"/>
      </top>
      <bottom/>
      <diagonal/>
    </border>
    <border>
      <left/>
      <right/>
      <top style="thin">
        <color theme="0"/>
      </top>
      <bottom/>
      <diagonal/>
    </border>
    <border>
      <left/>
      <right/>
      <top style="thin">
        <color theme="0"/>
      </top>
      <bottom style="medium">
        <color indexed="64"/>
      </bottom>
      <diagonal/>
    </border>
    <border>
      <left/>
      <right style="thin">
        <color theme="0" tint="-0.24994659260841701"/>
      </right>
      <top style="thin">
        <color theme="0"/>
      </top>
      <bottom style="medium">
        <color indexed="64"/>
      </bottom>
      <diagonal/>
    </border>
    <border>
      <left/>
      <right style="thin">
        <color theme="0"/>
      </right>
      <top style="thin">
        <color theme="0"/>
      </top>
      <bottom style="thin">
        <color theme="0"/>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right style="thin">
        <color theme="0" tint="-0.24994659260841701"/>
      </right>
      <top/>
      <bottom style="medium">
        <color indexed="64"/>
      </bottom>
      <diagonal/>
    </border>
    <border>
      <left style="medium">
        <color indexed="64"/>
      </left>
      <right style="medium">
        <color indexed="64"/>
      </right>
      <top/>
      <bottom/>
      <diagonal/>
    </border>
  </borders>
  <cellStyleXfs count="8">
    <xf numFmtId="0" fontId="0" fillId="0" borderId="0"/>
    <xf numFmtId="0" fontId="1" fillId="0" borderId="0"/>
    <xf numFmtId="0" fontId="2" fillId="4" borderId="3">
      <alignment horizontal="center" vertical="center"/>
    </xf>
    <xf numFmtId="0" fontId="3" fillId="0" borderId="3" applyNumberFormat="0">
      <alignment horizontal="center" vertical="center"/>
    </xf>
    <xf numFmtId="0" fontId="4" fillId="5" borderId="3">
      <alignment horizontal="center" vertical="center"/>
    </xf>
    <xf numFmtId="0" fontId="2" fillId="2" borderId="3">
      <alignment horizontal="center" vertical="center"/>
    </xf>
    <xf numFmtId="0" fontId="4" fillId="6" borderId="3" applyNumberFormat="0">
      <alignment horizontal="center" vertical="center"/>
    </xf>
    <xf numFmtId="0" fontId="5" fillId="7" borderId="3" applyNumberFormat="0">
      <alignment horizontal="center" vertical="center"/>
    </xf>
  </cellStyleXfs>
  <cellXfs count="212">
    <xf numFmtId="0" fontId="0" fillId="0" borderId="0" xfId="0"/>
    <xf numFmtId="164" fontId="6" fillId="3" borderId="4" xfId="0" applyNumberFormat="1" applyFont="1" applyFill="1" applyBorder="1" applyAlignment="1">
      <alignment horizontal="center" vertical="center"/>
    </xf>
    <xf numFmtId="164" fontId="6" fillId="3" borderId="8" xfId="0" applyNumberFormat="1" applyFont="1" applyFill="1" applyBorder="1" applyAlignment="1">
      <alignment horizontal="center" vertical="center"/>
    </xf>
    <xf numFmtId="0" fontId="6" fillId="0" borderId="0" xfId="0" applyFont="1" applyAlignment="1">
      <alignment horizontal="center" vertical="center"/>
    </xf>
    <xf numFmtId="0" fontId="6" fillId="8" borderId="4" xfId="0" applyFont="1" applyFill="1" applyBorder="1" applyAlignment="1">
      <alignment horizontal="center" vertical="center"/>
    </xf>
    <xf numFmtId="0" fontId="6" fillId="8" borderId="8" xfId="0" applyFont="1" applyFill="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left" vertical="center"/>
    </xf>
    <xf numFmtId="0" fontId="8" fillId="0" borderId="0" xfId="0" applyFont="1" applyAlignment="1">
      <alignment vertical="center"/>
    </xf>
    <xf numFmtId="0" fontId="10" fillId="0" borderId="0" xfId="0" applyFont="1" applyAlignment="1">
      <alignment wrapText="1"/>
    </xf>
    <xf numFmtId="0" fontId="10" fillId="0" borderId="0" xfId="0" applyFont="1"/>
    <xf numFmtId="0" fontId="10" fillId="0" borderId="0" xfId="0" applyFont="1" applyAlignment="1">
      <alignment horizontal="left" vertical="center"/>
    </xf>
    <xf numFmtId="0" fontId="11" fillId="0" borderId="0" xfId="0" applyFont="1" applyAlignment="1">
      <alignment horizontal="center" vertical="center"/>
    </xf>
    <xf numFmtId="0" fontId="10" fillId="11" borderId="2" xfId="0" applyFont="1" applyFill="1" applyBorder="1"/>
    <xf numFmtId="0" fontId="11" fillId="0" borderId="5" xfId="0" applyFont="1" applyBorder="1" applyAlignment="1">
      <alignment horizontal="center" vertical="center" wrapText="1"/>
    </xf>
    <xf numFmtId="166" fontId="11" fillId="0" borderId="5" xfId="0" applyNumberFormat="1" applyFont="1" applyBorder="1" applyAlignment="1">
      <alignment horizontal="center" vertical="center"/>
    </xf>
    <xf numFmtId="166" fontId="11" fillId="10" borderId="5" xfId="0" applyNumberFormat="1" applyFont="1" applyFill="1" applyBorder="1" applyAlignment="1">
      <alignment horizontal="center" vertical="center"/>
    </xf>
    <xf numFmtId="166" fontId="11" fillId="9" borderId="5" xfId="0" applyNumberFormat="1" applyFont="1" applyFill="1" applyBorder="1" applyAlignment="1">
      <alignment horizontal="center" vertical="center"/>
    </xf>
    <xf numFmtId="166" fontId="11" fillId="11" borderId="5" xfId="0" applyNumberFormat="1" applyFont="1" applyFill="1" applyBorder="1" applyAlignment="1">
      <alignment horizontal="center" vertical="center"/>
    </xf>
    <xf numFmtId="166" fontId="11" fillId="0" borderId="2" xfId="0" applyNumberFormat="1" applyFont="1" applyBorder="1" applyAlignment="1">
      <alignment horizontal="center" vertical="center"/>
    </xf>
    <xf numFmtId="166" fontId="11" fillId="11" borderId="2" xfId="0" applyNumberFormat="1" applyFont="1" applyFill="1" applyBorder="1" applyAlignment="1">
      <alignment horizontal="center" vertical="center"/>
    </xf>
    <xf numFmtId="0" fontId="11" fillId="0" borderId="0" xfId="0" applyFont="1" applyAlignment="1">
      <alignment horizontal="center" vertical="center" wrapText="1"/>
    </xf>
    <xf numFmtId="164" fontId="6" fillId="13" borderId="4" xfId="0" applyNumberFormat="1" applyFont="1" applyFill="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10" borderId="2" xfId="0" applyFont="1" applyFill="1" applyBorder="1"/>
    <xf numFmtId="0" fontId="15" fillId="9" borderId="2" xfId="0" applyFont="1" applyFill="1" applyBorder="1"/>
    <xf numFmtId="0" fontId="6" fillId="14" borderId="4" xfId="0" applyFont="1" applyFill="1" applyBorder="1" applyAlignment="1">
      <alignment horizontal="center" vertical="center"/>
    </xf>
    <xf numFmtId="0" fontId="11" fillId="0" borderId="0" xfId="0" applyFont="1" applyAlignment="1">
      <alignment horizontal="left" vertical="center"/>
    </xf>
    <xf numFmtId="166" fontId="11" fillId="15" borderId="2" xfId="0" applyNumberFormat="1" applyFont="1" applyFill="1" applyBorder="1" applyAlignment="1">
      <alignment horizontal="center" vertical="center"/>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0" xfId="0" applyFont="1"/>
    <xf numFmtId="0" fontId="15" fillId="11" borderId="2" xfId="0" applyFont="1" applyFill="1" applyBorder="1" applyAlignment="1">
      <alignment horizontal="center" vertical="center"/>
    </xf>
    <xf numFmtId="164" fontId="6" fillId="3" borderId="19" xfId="0" applyNumberFormat="1" applyFont="1" applyFill="1" applyBorder="1" applyAlignment="1">
      <alignment horizontal="center" vertical="center"/>
    </xf>
    <xf numFmtId="164" fontId="6" fillId="13" borderId="19" xfId="0" applyNumberFormat="1" applyFont="1" applyFill="1" applyBorder="1" applyAlignment="1">
      <alignment horizontal="center" vertical="center"/>
    </xf>
    <xf numFmtId="164" fontId="6" fillId="3" borderId="20" xfId="0" applyNumberFormat="1" applyFont="1" applyFill="1" applyBorder="1" applyAlignment="1">
      <alignment horizontal="center" vertical="center"/>
    </xf>
    <xf numFmtId="0" fontId="6" fillId="8" borderId="22" xfId="0" applyFont="1" applyFill="1" applyBorder="1" applyAlignment="1">
      <alignment horizontal="center" vertical="center"/>
    </xf>
    <xf numFmtId="0" fontId="18" fillId="0" borderId="23" xfId="0" applyFont="1" applyBorder="1" applyAlignment="1">
      <alignment horizontal="center" vertical="center" wrapText="1"/>
    </xf>
    <xf numFmtId="166" fontId="11" fillId="0" borderId="24" xfId="0" applyNumberFormat="1" applyFont="1" applyBorder="1" applyAlignment="1">
      <alignment horizontal="center" vertical="center"/>
    </xf>
    <xf numFmtId="0" fontId="18" fillId="0" borderId="25" xfId="0" applyFont="1" applyBorder="1" applyAlignment="1">
      <alignment horizontal="center" vertical="center" wrapText="1"/>
    </xf>
    <xf numFmtId="166" fontId="11" fillId="0" borderId="26" xfId="0" applyNumberFormat="1" applyFont="1" applyBorder="1" applyAlignment="1">
      <alignment horizontal="center" vertical="center"/>
    </xf>
    <xf numFmtId="0" fontId="18" fillId="0" borderId="27" xfId="0" applyFont="1" applyBorder="1" applyAlignment="1">
      <alignment horizontal="center" vertical="center" wrapText="1"/>
    </xf>
    <xf numFmtId="166" fontId="11" fillId="0" borderId="28" xfId="0" applyNumberFormat="1" applyFont="1" applyBorder="1" applyAlignment="1">
      <alignment horizontal="center" vertical="center"/>
    </xf>
    <xf numFmtId="166" fontId="11" fillId="0" borderId="29" xfId="0" applyNumberFormat="1" applyFont="1" applyBorder="1" applyAlignment="1">
      <alignment horizontal="center" vertical="center"/>
    </xf>
    <xf numFmtId="164" fontId="6" fillId="13" borderId="20" xfId="0" applyNumberFormat="1" applyFont="1" applyFill="1" applyBorder="1" applyAlignment="1">
      <alignment horizontal="center" vertical="center"/>
    </xf>
    <xf numFmtId="166" fontId="11" fillId="0" borderId="30" xfId="0" applyNumberFormat="1" applyFont="1" applyBorder="1" applyAlignment="1">
      <alignment horizontal="center" vertical="center"/>
    </xf>
    <xf numFmtId="0" fontId="15" fillId="17" borderId="2" xfId="0" applyFont="1" applyFill="1" applyBorder="1" applyAlignment="1">
      <alignment horizontal="center" vertical="center"/>
    </xf>
    <xf numFmtId="0" fontId="15" fillId="18" borderId="2" xfId="0" applyFont="1" applyFill="1" applyBorder="1" applyAlignment="1">
      <alignment horizontal="center" vertical="center"/>
    </xf>
    <xf numFmtId="166" fontId="11" fillId="19" borderId="5" xfId="0" applyNumberFormat="1" applyFont="1" applyFill="1" applyBorder="1" applyAlignment="1">
      <alignment horizontal="center" vertical="center"/>
    </xf>
    <xf numFmtId="166" fontId="11" fillId="19" borderId="2" xfId="0" applyNumberFormat="1" applyFont="1" applyFill="1" applyBorder="1" applyAlignment="1">
      <alignment horizontal="center" vertical="center"/>
    </xf>
    <xf numFmtId="166" fontId="10" fillId="19" borderId="2" xfId="0" applyNumberFormat="1" applyFont="1" applyFill="1" applyBorder="1" applyAlignment="1">
      <alignment horizontal="center" vertical="center"/>
    </xf>
    <xf numFmtId="166" fontId="11" fillId="20" borderId="5" xfId="0" applyNumberFormat="1" applyFont="1" applyFill="1" applyBorder="1" applyAlignment="1">
      <alignment horizontal="center" vertical="center"/>
    </xf>
    <xf numFmtId="166" fontId="11" fillId="21" borderId="5" xfId="0" applyNumberFormat="1" applyFont="1" applyFill="1" applyBorder="1" applyAlignment="1">
      <alignment horizontal="center" vertical="center"/>
    </xf>
    <xf numFmtId="166" fontId="11" fillId="21" borderId="2" xfId="0" applyNumberFormat="1" applyFont="1" applyFill="1" applyBorder="1" applyAlignment="1">
      <alignment horizontal="center" vertical="center"/>
    </xf>
    <xf numFmtId="166" fontId="7" fillId="21" borderId="5" xfId="0" applyNumberFormat="1" applyFont="1" applyFill="1" applyBorder="1" applyAlignment="1">
      <alignment horizontal="center" vertical="center"/>
    </xf>
    <xf numFmtId="166" fontId="11" fillId="17" borderId="5" xfId="0" applyNumberFormat="1" applyFont="1" applyFill="1" applyBorder="1" applyAlignment="1">
      <alignment horizontal="center" vertical="center"/>
    </xf>
    <xf numFmtId="166" fontId="11" fillId="18" borderId="5" xfId="0" applyNumberFormat="1" applyFont="1" applyFill="1" applyBorder="1" applyAlignment="1">
      <alignment horizontal="center" vertical="center"/>
    </xf>
    <xf numFmtId="166" fontId="7" fillId="18" borderId="5" xfId="0" applyNumberFormat="1" applyFont="1" applyFill="1" applyBorder="1" applyAlignment="1">
      <alignment horizontal="center" vertical="center"/>
    </xf>
    <xf numFmtId="166" fontId="11" fillId="11" borderId="24" xfId="0" applyNumberFormat="1" applyFont="1" applyFill="1" applyBorder="1" applyAlignment="1">
      <alignment horizontal="center" vertical="center"/>
    </xf>
    <xf numFmtId="166" fontId="20" fillId="11" borderId="5" xfId="0" applyNumberFormat="1" applyFont="1" applyFill="1" applyBorder="1" applyAlignment="1">
      <alignment horizontal="center" vertical="center"/>
    </xf>
    <xf numFmtId="166" fontId="11" fillId="17" borderId="2" xfId="0" applyNumberFormat="1" applyFont="1" applyFill="1" applyBorder="1" applyAlignment="1">
      <alignment horizontal="center" vertical="center"/>
    </xf>
    <xf numFmtId="166" fontId="11" fillId="18" borderId="2" xfId="0" applyNumberFormat="1" applyFont="1" applyFill="1" applyBorder="1" applyAlignment="1">
      <alignment horizontal="center" vertical="center"/>
    </xf>
    <xf numFmtId="166" fontId="20" fillId="17" borderId="2" xfId="0" applyNumberFormat="1" applyFont="1" applyFill="1" applyBorder="1" applyAlignment="1">
      <alignment horizontal="center" vertical="center"/>
    </xf>
    <xf numFmtId="166" fontId="11" fillId="17" borderId="26" xfId="0" applyNumberFormat="1" applyFont="1" applyFill="1" applyBorder="1" applyAlignment="1">
      <alignment horizontal="center" vertical="center"/>
    </xf>
    <xf numFmtId="166" fontId="10" fillId="17" borderId="2" xfId="0" applyNumberFormat="1" applyFont="1" applyFill="1" applyBorder="1" applyAlignment="1">
      <alignment horizontal="center" vertical="center"/>
    </xf>
    <xf numFmtId="166" fontId="21" fillId="19" borderId="5" xfId="0" applyNumberFormat="1" applyFont="1" applyFill="1" applyBorder="1" applyAlignment="1">
      <alignment horizontal="center" vertical="center" textRotation="180"/>
    </xf>
    <xf numFmtId="166" fontId="11" fillId="19" borderId="28" xfId="0" applyNumberFormat="1" applyFont="1" applyFill="1" applyBorder="1" applyAlignment="1">
      <alignment horizontal="center" vertical="center"/>
    </xf>
    <xf numFmtId="166" fontId="20" fillId="19" borderId="5" xfId="0" applyNumberFormat="1" applyFont="1" applyFill="1" applyBorder="1" applyAlignment="1">
      <alignment horizontal="center" vertical="center"/>
    </xf>
    <xf numFmtId="166" fontId="10" fillId="19" borderId="5" xfId="0" applyNumberFormat="1" applyFont="1" applyFill="1" applyBorder="1" applyAlignment="1">
      <alignment horizontal="center" vertical="center"/>
    </xf>
    <xf numFmtId="166" fontId="11" fillId="15" borderId="5" xfId="0" applyNumberFormat="1" applyFont="1" applyFill="1" applyBorder="1" applyAlignment="1">
      <alignment horizontal="center" vertical="center"/>
    </xf>
    <xf numFmtId="166" fontId="16" fillId="0" borderId="5" xfId="0" applyNumberFormat="1" applyFont="1" applyBorder="1" applyAlignment="1">
      <alignment horizontal="center" vertical="center"/>
    </xf>
    <xf numFmtId="0" fontId="6" fillId="14" borderId="8" xfId="0" applyFont="1" applyFill="1" applyBorder="1" applyAlignment="1">
      <alignment horizontal="center" vertical="center"/>
    </xf>
    <xf numFmtId="0" fontId="22" fillId="0" borderId="0" xfId="0" applyFont="1"/>
    <xf numFmtId="0" fontId="22" fillId="0" borderId="0" xfId="0" applyFont="1" applyAlignment="1">
      <alignment horizontal="justify" vertical="center"/>
    </xf>
    <xf numFmtId="0" fontId="11" fillId="23" borderId="17" xfId="0" applyFont="1" applyFill="1" applyBorder="1" applyAlignment="1">
      <alignment horizontal="left" vertical="center" wrapText="1"/>
    </xf>
    <xf numFmtId="0" fontId="6" fillId="23" borderId="4" xfId="0" applyFont="1" applyFill="1" applyBorder="1" applyAlignment="1">
      <alignment horizontal="center" vertical="center"/>
    </xf>
    <xf numFmtId="0" fontId="23" fillId="0" borderId="17" xfId="0" applyFont="1" applyBorder="1" applyAlignment="1">
      <alignment horizontal="left" vertical="center" wrapText="1"/>
    </xf>
    <xf numFmtId="164" fontId="6" fillId="13" borderId="35" xfId="0" applyNumberFormat="1" applyFont="1" applyFill="1" applyBorder="1" applyAlignment="1">
      <alignment horizontal="center" vertical="center"/>
    </xf>
    <xf numFmtId="164" fontId="6" fillId="23" borderId="35" xfId="0" applyNumberFormat="1" applyFont="1" applyFill="1" applyBorder="1" applyAlignment="1">
      <alignment horizontal="center" vertical="center"/>
    </xf>
    <xf numFmtId="164" fontId="6" fillId="3" borderId="35" xfId="0" applyNumberFormat="1" applyFont="1" applyFill="1" applyBorder="1" applyAlignment="1">
      <alignment horizontal="center" vertical="center"/>
    </xf>
    <xf numFmtId="164" fontId="6" fillId="3" borderId="36" xfId="0" applyNumberFormat="1" applyFont="1" applyFill="1" applyBorder="1" applyAlignment="1">
      <alignment horizontal="center" vertical="center"/>
    </xf>
    <xf numFmtId="0" fontId="6" fillId="8" borderId="38" xfId="0" applyFont="1" applyFill="1" applyBorder="1" applyAlignment="1">
      <alignment horizontal="center" vertical="center"/>
    </xf>
    <xf numFmtId="0" fontId="11" fillId="0" borderId="39" xfId="0" applyFont="1" applyBorder="1" applyAlignment="1">
      <alignment horizontal="center" vertical="center" wrapText="1"/>
    </xf>
    <xf numFmtId="166" fontId="11" fillId="0" borderId="40" xfId="0" applyNumberFormat="1" applyFont="1" applyBorder="1" applyAlignment="1">
      <alignment horizontal="center" vertical="center"/>
    </xf>
    <xf numFmtId="166" fontId="11" fillId="9" borderId="40" xfId="0" applyNumberFormat="1" applyFont="1" applyFill="1" applyBorder="1" applyAlignment="1">
      <alignment horizontal="center" vertical="center"/>
    </xf>
    <xf numFmtId="166" fontId="11" fillId="10" borderId="40" xfId="0" applyNumberFormat="1" applyFont="1" applyFill="1" applyBorder="1" applyAlignment="1">
      <alignment horizontal="center" vertical="center"/>
    </xf>
    <xf numFmtId="166" fontId="6" fillId="20" borderId="40" xfId="0" applyNumberFormat="1" applyFont="1" applyFill="1" applyBorder="1" applyAlignment="1">
      <alignment horizontal="center" vertical="center"/>
    </xf>
    <xf numFmtId="0" fontId="11" fillId="0" borderId="13" xfId="0" applyFont="1" applyBorder="1" applyAlignment="1">
      <alignment horizontal="center" vertical="center"/>
    </xf>
    <xf numFmtId="0" fontId="11" fillId="19" borderId="13" xfId="0" applyFont="1" applyFill="1" applyBorder="1" applyAlignment="1">
      <alignment horizontal="center" vertical="center"/>
    </xf>
    <xf numFmtId="166" fontId="11" fillId="0" borderId="41" xfId="0" applyNumberFormat="1" applyFont="1" applyBorder="1" applyAlignment="1">
      <alignment horizontal="center" vertical="center"/>
    </xf>
    <xf numFmtId="166" fontId="11" fillId="20" borderId="40" xfId="0" applyNumberFormat="1" applyFont="1" applyFill="1" applyBorder="1" applyAlignment="1">
      <alignment horizontal="center" vertical="center"/>
    </xf>
    <xf numFmtId="166" fontId="11" fillId="19" borderId="40" xfId="0" applyNumberFormat="1" applyFont="1" applyFill="1" applyBorder="1" applyAlignment="1">
      <alignment horizontal="center" vertical="center"/>
    </xf>
    <xf numFmtId="166" fontId="11" fillId="11" borderId="40" xfId="0" applyNumberFormat="1" applyFont="1" applyFill="1" applyBorder="1" applyAlignment="1">
      <alignment horizontal="center" vertical="center"/>
    </xf>
    <xf numFmtId="0" fontId="11" fillId="9" borderId="13" xfId="0" applyFont="1" applyFill="1" applyBorder="1" applyAlignment="1">
      <alignment horizontal="center" vertical="center"/>
    </xf>
    <xf numFmtId="166" fontId="7" fillId="9" borderId="40" xfId="0" applyNumberFormat="1" applyFont="1" applyFill="1" applyBorder="1" applyAlignment="1">
      <alignment horizontal="center" vertical="center"/>
    </xf>
    <xf numFmtId="164" fontId="6" fillId="13" borderId="36" xfId="0" applyNumberFormat="1" applyFont="1" applyFill="1" applyBorder="1" applyAlignment="1">
      <alignment horizontal="center" vertical="center"/>
    </xf>
    <xf numFmtId="0" fontId="6" fillId="14" borderId="38" xfId="0" applyFont="1" applyFill="1" applyBorder="1" applyAlignment="1">
      <alignment horizontal="center" vertical="center"/>
    </xf>
    <xf numFmtId="0" fontId="6" fillId="14" borderId="43" xfId="0" applyFont="1" applyFill="1" applyBorder="1" applyAlignment="1">
      <alignment horizontal="center" vertical="center"/>
    </xf>
    <xf numFmtId="0" fontId="6" fillId="8" borderId="43" xfId="0" applyFont="1" applyFill="1" applyBorder="1" applyAlignment="1">
      <alignment horizontal="center" vertical="center"/>
    </xf>
    <xf numFmtId="0" fontId="6" fillId="8" borderId="44" xfId="0" applyFont="1" applyFill="1" applyBorder="1" applyAlignment="1">
      <alignment horizontal="center" vertical="center"/>
    </xf>
    <xf numFmtId="0" fontId="23" fillId="0" borderId="31" xfId="0" applyFont="1" applyBorder="1" applyAlignment="1">
      <alignment horizontal="left" vertical="center" wrapText="1"/>
    </xf>
    <xf numFmtId="0" fontId="11" fillId="24" borderId="32" xfId="0" applyFont="1" applyFill="1" applyBorder="1" applyAlignment="1">
      <alignment horizontal="left" vertical="center" wrapText="1"/>
    </xf>
    <xf numFmtId="0" fontId="11" fillId="24" borderId="33" xfId="0" applyFont="1" applyFill="1" applyBorder="1" applyAlignment="1">
      <alignment horizontal="left" vertical="center" wrapText="1"/>
    </xf>
    <xf numFmtId="0" fontId="7" fillId="24" borderId="31" xfId="0" applyFont="1" applyFill="1" applyBorder="1" applyAlignment="1">
      <alignment horizontal="left" vertical="center" wrapText="1"/>
    </xf>
    <xf numFmtId="164" fontId="7" fillId="24" borderId="35" xfId="0" applyNumberFormat="1" applyFont="1" applyFill="1" applyBorder="1" applyAlignment="1">
      <alignment horizontal="center" vertical="center"/>
    </xf>
    <xf numFmtId="0" fontId="7" fillId="24" borderId="4" xfId="0" applyFont="1" applyFill="1" applyBorder="1" applyAlignment="1">
      <alignment horizontal="center" vertical="center"/>
    </xf>
    <xf numFmtId="164" fontId="7" fillId="24" borderId="36" xfId="0" applyNumberFormat="1" applyFont="1" applyFill="1" applyBorder="1" applyAlignment="1">
      <alignment horizontal="center" vertical="center"/>
    </xf>
    <xf numFmtId="0" fontId="7" fillId="24" borderId="38" xfId="0" applyFont="1" applyFill="1" applyBorder="1" applyAlignment="1">
      <alignment horizontal="center" vertical="center"/>
    </xf>
    <xf numFmtId="166" fontId="7" fillId="24" borderId="41" xfId="0" applyNumberFormat="1" applyFont="1" applyFill="1" applyBorder="1" applyAlignment="1">
      <alignment horizontal="center" vertical="center"/>
    </xf>
    <xf numFmtId="166" fontId="7" fillId="24" borderId="40" xfId="0" applyNumberFormat="1" applyFont="1" applyFill="1" applyBorder="1" applyAlignment="1">
      <alignment horizontal="center" vertical="center"/>
    </xf>
    <xf numFmtId="0" fontId="6" fillId="8" borderId="49" xfId="0" applyFont="1" applyFill="1" applyBorder="1" applyAlignment="1">
      <alignment horizontal="center" vertical="center"/>
    </xf>
    <xf numFmtId="0" fontId="7" fillId="24" borderId="0" xfId="0" applyFont="1" applyFill="1" applyAlignment="1">
      <alignment horizontal="center" vertical="center"/>
    </xf>
    <xf numFmtId="164" fontId="6" fillId="13" borderId="50" xfId="0" applyNumberFormat="1" applyFont="1" applyFill="1" applyBorder="1" applyAlignment="1">
      <alignment horizontal="center" vertical="center"/>
    </xf>
    <xf numFmtId="164" fontId="7" fillId="24" borderId="15" xfId="0" applyNumberFormat="1" applyFont="1" applyFill="1" applyBorder="1" applyAlignment="1">
      <alignment horizontal="center" vertical="center"/>
    </xf>
    <xf numFmtId="164" fontId="6" fillId="3" borderId="51" xfId="0" applyNumberFormat="1" applyFont="1" applyFill="1" applyBorder="1" applyAlignment="1">
      <alignment horizontal="center" vertical="center"/>
    </xf>
    <xf numFmtId="166" fontId="11" fillId="0" borderId="52" xfId="0" applyNumberFormat="1" applyFont="1" applyBorder="1" applyAlignment="1">
      <alignment horizontal="center" vertical="center"/>
    </xf>
    <xf numFmtId="166" fontId="11" fillId="25" borderId="40" xfId="0" applyNumberFormat="1" applyFont="1" applyFill="1" applyBorder="1" applyAlignment="1">
      <alignment horizontal="center" vertical="center"/>
    </xf>
    <xf numFmtId="0" fontId="11" fillId="25" borderId="13" xfId="0" applyFont="1" applyFill="1" applyBorder="1" applyAlignment="1">
      <alignment horizontal="center" vertical="center"/>
    </xf>
    <xf numFmtId="0" fontId="26" fillId="11" borderId="10" xfId="0" applyFont="1" applyFill="1" applyBorder="1" applyAlignment="1">
      <alignment horizontal="left" vertical="center" wrapText="1"/>
    </xf>
    <xf numFmtId="0" fontId="25" fillId="0" borderId="14" xfId="0" applyFont="1" applyBorder="1" applyAlignment="1">
      <alignment horizontal="left" vertical="center" wrapText="1"/>
    </xf>
    <xf numFmtId="0" fontId="25" fillId="0" borderId="12" xfId="0" applyFont="1" applyBorder="1" applyAlignment="1">
      <alignment horizontal="left" vertical="center" wrapText="1"/>
    </xf>
    <xf numFmtId="0" fontId="25" fillId="0" borderId="11" xfId="0" applyFont="1" applyBorder="1" applyAlignment="1">
      <alignment horizontal="left" vertical="center" wrapText="1"/>
    </xf>
    <xf numFmtId="0" fontId="25" fillId="22" borderId="12" xfId="0" applyFont="1" applyFill="1" applyBorder="1" applyAlignment="1">
      <alignment vertical="center" wrapText="1"/>
    </xf>
    <xf numFmtId="0" fontId="25" fillId="22" borderId="13" xfId="0" applyFont="1" applyFill="1" applyBorder="1" applyAlignment="1">
      <alignment vertical="center" wrapText="1"/>
    </xf>
    <xf numFmtId="0" fontId="25" fillId="22" borderId="10" xfId="0" applyFont="1" applyFill="1" applyBorder="1" applyAlignment="1">
      <alignment vertical="center" wrapText="1"/>
    </xf>
    <xf numFmtId="0" fontId="25" fillId="20" borderId="14" xfId="0" applyFont="1" applyFill="1" applyBorder="1" applyAlignment="1">
      <alignment vertical="center" wrapText="1"/>
    </xf>
    <xf numFmtId="0" fontId="25" fillId="20" borderId="15" xfId="0" applyFont="1" applyFill="1" applyBorder="1" applyAlignment="1">
      <alignment vertical="center" wrapText="1"/>
    </xf>
    <xf numFmtId="0" fontId="25" fillId="20" borderId="9" xfId="0" applyFont="1" applyFill="1" applyBorder="1" applyAlignment="1">
      <alignment vertical="center" wrapText="1"/>
    </xf>
    <xf numFmtId="0" fontId="25" fillId="20" borderId="12" xfId="0" applyFont="1" applyFill="1" applyBorder="1" applyAlignment="1">
      <alignment vertical="center" wrapText="1"/>
    </xf>
    <xf numFmtId="0" fontId="25" fillId="20" borderId="13" xfId="0" applyFont="1" applyFill="1" applyBorder="1" applyAlignment="1">
      <alignment vertical="center" wrapText="1"/>
    </xf>
    <xf numFmtId="0" fontId="25" fillId="20" borderId="10" xfId="0" applyFont="1" applyFill="1" applyBorder="1" applyAlignment="1">
      <alignment vertical="center" wrapText="1"/>
    </xf>
    <xf numFmtId="0" fontId="26" fillId="11" borderId="12" xfId="0" applyFont="1" applyFill="1" applyBorder="1" applyAlignment="1">
      <alignment horizontal="left" vertical="center" wrapText="1"/>
    </xf>
    <xf numFmtId="0" fontId="26" fillId="11" borderId="13"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26" fillId="16" borderId="13" xfId="0" applyFont="1" applyFill="1" applyBorder="1" applyAlignment="1">
      <alignment horizontal="left" vertical="center" wrapText="1"/>
    </xf>
    <xf numFmtId="0" fontId="26" fillId="16" borderId="10" xfId="0" applyFont="1" applyFill="1" applyBorder="1" applyAlignment="1">
      <alignment horizontal="left" vertical="center" wrapText="1"/>
    </xf>
    <xf numFmtId="0" fontId="26" fillId="25" borderId="14" xfId="0" applyFont="1" applyFill="1" applyBorder="1" applyAlignment="1">
      <alignment horizontal="left" vertical="center" wrapText="1"/>
    </xf>
    <xf numFmtId="0" fontId="26" fillId="25" borderId="15" xfId="0" applyFont="1" applyFill="1" applyBorder="1" applyAlignment="1">
      <alignment horizontal="left" vertical="center" wrapText="1"/>
    </xf>
    <xf numFmtId="0" fontId="26" fillId="25" borderId="9" xfId="0" applyFont="1" applyFill="1" applyBorder="1" applyAlignment="1">
      <alignment horizontal="left" vertical="center" wrapText="1"/>
    </xf>
    <xf numFmtId="0" fontId="26" fillId="25" borderId="12" xfId="0" applyFont="1" applyFill="1" applyBorder="1" applyAlignment="1">
      <alignment horizontal="left" vertical="center" wrapText="1"/>
    </xf>
    <xf numFmtId="0" fontId="26" fillId="25" borderId="13" xfId="0" applyFont="1" applyFill="1" applyBorder="1" applyAlignment="1">
      <alignment horizontal="left" vertical="center" wrapText="1"/>
    </xf>
    <xf numFmtId="0" fontId="26" fillId="25" borderId="10" xfId="0" applyFont="1" applyFill="1" applyBorder="1" applyAlignment="1">
      <alignment horizontal="left" vertical="center" wrapText="1"/>
    </xf>
    <xf numFmtId="0" fontId="12" fillId="0" borderId="0" xfId="0" applyFont="1" applyAlignment="1">
      <alignment horizontal="left" vertical="center" wrapText="1"/>
    </xf>
    <xf numFmtId="0" fontId="9" fillId="0" borderId="0" xfId="0" applyFont="1" applyAlignment="1">
      <alignment horizontal="right" wrapText="1"/>
    </xf>
    <xf numFmtId="0" fontId="26" fillId="11" borderId="14" xfId="0" applyFont="1" applyFill="1" applyBorder="1" applyAlignment="1">
      <alignment horizontal="left" vertical="center" wrapText="1"/>
    </xf>
    <xf numFmtId="0" fontId="26" fillId="11" borderId="15" xfId="0" applyFont="1" applyFill="1" applyBorder="1" applyAlignment="1">
      <alignment horizontal="left" vertical="center" wrapText="1"/>
    </xf>
    <xf numFmtId="0" fontId="26" fillId="11" borderId="9" xfId="0" applyFont="1" applyFill="1" applyBorder="1" applyAlignment="1">
      <alignment horizontal="left" vertical="center" wrapText="1"/>
    </xf>
    <xf numFmtId="0" fontId="25" fillId="0" borderId="16" xfId="0" applyFont="1" applyBorder="1" applyAlignment="1">
      <alignment horizontal="left" vertical="center" wrapText="1"/>
    </xf>
    <xf numFmtId="0" fontId="25" fillId="0" borderId="53" xfId="0" applyFont="1" applyBorder="1" applyAlignment="1">
      <alignment horizontal="left" vertical="center" wrapText="1"/>
    </xf>
    <xf numFmtId="0" fontId="25" fillId="0" borderId="17" xfId="0" applyFont="1" applyBorder="1" applyAlignment="1">
      <alignment horizontal="left" vertical="center" wrapText="1"/>
    </xf>
    <xf numFmtId="0" fontId="26" fillId="16" borderId="14" xfId="0" applyFont="1" applyFill="1" applyBorder="1" applyAlignment="1">
      <alignment horizontal="left" vertical="center" wrapText="1"/>
    </xf>
    <xf numFmtId="0" fontId="26" fillId="16" borderId="15" xfId="0" applyFont="1" applyFill="1" applyBorder="1" applyAlignment="1">
      <alignment horizontal="left" vertical="center" wrapText="1"/>
    </xf>
    <xf numFmtId="0" fontId="26" fillId="16" borderId="9" xfId="0" applyFont="1" applyFill="1" applyBorder="1" applyAlignment="1">
      <alignment horizontal="left" vertical="center" wrapText="1"/>
    </xf>
    <xf numFmtId="0" fontId="25" fillId="22" borderId="14" xfId="0" applyFont="1" applyFill="1" applyBorder="1" applyAlignment="1">
      <alignment vertical="center" wrapText="1"/>
    </xf>
    <xf numFmtId="0" fontId="25" fillId="22" borderId="15" xfId="0" applyFont="1" applyFill="1" applyBorder="1" applyAlignment="1">
      <alignment vertical="center" wrapText="1"/>
    </xf>
    <xf numFmtId="0" fontId="25" fillId="22" borderId="9" xfId="0" applyFont="1" applyFill="1" applyBorder="1" applyAlignment="1">
      <alignment vertical="center" wrapText="1"/>
    </xf>
    <xf numFmtId="165" fontId="6" fillId="13" borderId="34" xfId="0" applyNumberFormat="1" applyFont="1" applyFill="1" applyBorder="1" applyAlignment="1">
      <alignment horizontal="center" vertical="center" wrapText="1"/>
    </xf>
    <xf numFmtId="165" fontId="6" fillId="13" borderId="37" xfId="0" applyNumberFormat="1" applyFont="1" applyFill="1" applyBorder="1" applyAlignment="1">
      <alignment horizontal="center" vertical="center" wrapText="1"/>
    </xf>
    <xf numFmtId="165" fontId="6" fillId="13" borderId="7" xfId="0" applyNumberFormat="1" applyFont="1" applyFill="1" applyBorder="1" applyAlignment="1">
      <alignment horizontal="center" vertical="center" wrapText="1"/>
    </xf>
    <xf numFmtId="165" fontId="6" fillId="13" borderId="6" xfId="0" applyNumberFormat="1" applyFont="1" applyFill="1" applyBorder="1" applyAlignment="1">
      <alignment horizontal="center" vertical="center" wrapText="1"/>
    </xf>
    <xf numFmtId="0" fontId="10" fillId="20" borderId="14" xfId="0" applyFont="1" applyFill="1" applyBorder="1" applyAlignment="1">
      <alignment vertical="center" wrapText="1"/>
    </xf>
    <xf numFmtId="0" fontId="10" fillId="20" borderId="15" xfId="0" applyFont="1" applyFill="1" applyBorder="1" applyAlignment="1">
      <alignment vertical="center" wrapText="1"/>
    </xf>
    <xf numFmtId="0" fontId="10" fillId="22" borderId="14" xfId="0" applyFont="1" applyFill="1" applyBorder="1" applyAlignment="1">
      <alignment vertical="center" wrapText="1"/>
    </xf>
    <xf numFmtId="0" fontId="10" fillId="22" borderId="15" xfId="0" applyFont="1" applyFill="1" applyBorder="1" applyAlignment="1">
      <alignment vertical="center" wrapText="1"/>
    </xf>
    <xf numFmtId="0" fontId="24" fillId="24" borderId="13" xfId="0" applyFont="1" applyFill="1" applyBorder="1" applyAlignment="1">
      <alignment horizontal="left" vertical="center"/>
    </xf>
    <xf numFmtId="165" fontId="6" fillId="13" borderId="18" xfId="0" applyNumberFormat="1" applyFont="1" applyFill="1" applyBorder="1" applyAlignment="1">
      <alignment horizontal="center" vertical="center" wrapText="1"/>
    </xf>
    <xf numFmtId="165" fontId="6" fillId="13" borderId="2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right" wrapText="1"/>
    </xf>
    <xf numFmtId="0" fontId="12" fillId="0" borderId="1" xfId="0" applyFont="1" applyBorder="1" applyAlignment="1">
      <alignment horizontal="left" vertical="center" wrapText="1"/>
    </xf>
    <xf numFmtId="0" fontId="24" fillId="24" borderId="47" xfId="0" applyFont="1" applyFill="1" applyBorder="1" applyAlignment="1">
      <alignment horizontal="left" vertical="center"/>
    </xf>
    <xf numFmtId="0" fontId="24" fillId="24" borderId="48" xfId="0" applyFont="1" applyFill="1" applyBorder="1" applyAlignment="1">
      <alignment horizontal="left" vertical="center"/>
    </xf>
    <xf numFmtId="0" fontId="24" fillId="24" borderId="45" xfId="0" applyFont="1" applyFill="1" applyBorder="1" applyAlignment="1">
      <alignment vertical="center"/>
    </xf>
    <xf numFmtId="0" fontId="24" fillId="24" borderId="46" xfId="0" applyFont="1" applyFill="1" applyBorder="1" applyAlignment="1">
      <alignment vertical="center"/>
    </xf>
    <xf numFmtId="0" fontId="23" fillId="19" borderId="31" xfId="0" applyFont="1" applyFill="1" applyBorder="1" applyAlignment="1">
      <alignment horizontal="left" vertical="center" wrapText="1"/>
    </xf>
    <xf numFmtId="0" fontId="23" fillId="19" borderId="32" xfId="0" applyFont="1" applyFill="1" applyBorder="1" applyAlignment="1">
      <alignment horizontal="left" vertical="center" wrapText="1"/>
    </xf>
    <xf numFmtId="0" fontId="23" fillId="19" borderId="33" xfId="0" applyFont="1" applyFill="1" applyBorder="1" applyAlignment="1">
      <alignment horizontal="left" vertical="center" wrapText="1"/>
    </xf>
    <xf numFmtId="0" fontId="23" fillId="11" borderId="31" xfId="0" applyFont="1" applyFill="1" applyBorder="1" applyAlignment="1">
      <alignment horizontal="left" vertical="center" wrapText="1"/>
    </xf>
    <xf numFmtId="0" fontId="23" fillId="11" borderId="32" xfId="0" applyFont="1" applyFill="1" applyBorder="1" applyAlignment="1">
      <alignment horizontal="left" vertical="center" wrapText="1"/>
    </xf>
    <xf numFmtId="0" fontId="23" fillId="11" borderId="33" xfId="0" applyFont="1" applyFill="1" applyBorder="1" applyAlignment="1">
      <alignment horizontal="left" vertical="center" wrapText="1"/>
    </xf>
    <xf numFmtId="0" fontId="23" fillId="9" borderId="31" xfId="0" applyFont="1" applyFill="1" applyBorder="1" applyAlignment="1">
      <alignment horizontal="left" vertical="center" wrapText="1"/>
    </xf>
    <xf numFmtId="0" fontId="23" fillId="9" borderId="32" xfId="0" applyFont="1" applyFill="1" applyBorder="1" applyAlignment="1">
      <alignment horizontal="left" vertical="center" wrapText="1"/>
    </xf>
    <xf numFmtId="0" fontId="23" fillId="9" borderId="33" xfId="0" applyFont="1" applyFill="1" applyBorder="1" applyAlignment="1">
      <alignment horizontal="left" vertical="center" wrapText="1"/>
    </xf>
    <xf numFmtId="0" fontId="23" fillId="25" borderId="31" xfId="0" applyFont="1" applyFill="1" applyBorder="1" applyAlignment="1">
      <alignment horizontal="left" vertical="center" wrapText="1"/>
    </xf>
    <xf numFmtId="0" fontId="23" fillId="25" borderId="32" xfId="0" applyFont="1" applyFill="1" applyBorder="1" applyAlignment="1">
      <alignment horizontal="left" vertical="center" wrapText="1"/>
    </xf>
    <xf numFmtId="0" fontId="23" fillId="25" borderId="33" xfId="0" applyFont="1" applyFill="1" applyBorder="1" applyAlignment="1">
      <alignment horizontal="left" vertical="center" wrapText="1"/>
    </xf>
    <xf numFmtId="0" fontId="23" fillId="20" borderId="31" xfId="0" applyFont="1" applyFill="1" applyBorder="1" applyAlignment="1">
      <alignment horizontal="left" vertical="center" wrapText="1"/>
    </xf>
    <xf numFmtId="0" fontId="23" fillId="20" borderId="32" xfId="0" applyFont="1" applyFill="1" applyBorder="1" applyAlignment="1">
      <alignment horizontal="left" vertical="center" wrapText="1"/>
    </xf>
    <xf numFmtId="0" fontId="23" fillId="20" borderId="33" xfId="0" applyFont="1" applyFill="1" applyBorder="1" applyAlignment="1">
      <alignment horizontal="left" vertical="center" wrapText="1"/>
    </xf>
    <xf numFmtId="0" fontId="11" fillId="23" borderId="31" xfId="0" applyFont="1" applyFill="1" applyBorder="1" applyAlignment="1">
      <alignment horizontal="left" vertical="center" wrapText="1"/>
    </xf>
    <xf numFmtId="0" fontId="11" fillId="23" borderId="32" xfId="0" applyFont="1" applyFill="1" applyBorder="1" applyAlignment="1">
      <alignment horizontal="left" vertical="center" wrapText="1"/>
    </xf>
    <xf numFmtId="0" fontId="11" fillId="23" borderId="33" xfId="0" applyFont="1" applyFill="1" applyBorder="1" applyAlignment="1">
      <alignment horizontal="left" vertical="center" wrapText="1"/>
    </xf>
    <xf numFmtId="0" fontId="17" fillId="12" borderId="32" xfId="0" applyFont="1" applyFill="1" applyBorder="1" applyAlignment="1">
      <alignment horizontal="left" vertical="center" wrapText="1"/>
    </xf>
    <xf numFmtId="0" fontId="17" fillId="12" borderId="33" xfId="0" applyFont="1" applyFill="1" applyBorder="1" applyAlignment="1">
      <alignment horizontal="left" vertical="center" wrapText="1"/>
    </xf>
    <xf numFmtId="0" fontId="17" fillId="0" borderId="32" xfId="0" applyFont="1" applyBorder="1" applyAlignment="1">
      <alignment horizontal="left" vertical="center" wrapText="1"/>
    </xf>
    <xf numFmtId="0" fontId="17" fillId="0" borderId="33" xfId="0" applyFont="1" applyBorder="1" applyAlignment="1">
      <alignment horizontal="left" vertical="center" wrapText="1"/>
    </xf>
    <xf numFmtId="165" fontId="6" fillId="13" borderId="42" xfId="0" applyNumberFormat="1" applyFont="1" applyFill="1" applyBorder="1" applyAlignment="1">
      <alignment horizontal="center" vertical="center" wrapText="1"/>
    </xf>
    <xf numFmtId="0" fontId="27" fillId="12" borderId="15" xfId="0" applyFont="1" applyFill="1" applyBorder="1" applyAlignment="1">
      <alignment horizontal="left" vertical="center" wrapText="1"/>
    </xf>
    <xf numFmtId="0" fontId="27" fillId="12" borderId="9" xfId="0" applyFont="1" applyFill="1" applyBorder="1" applyAlignment="1">
      <alignment horizontal="left" vertical="center" wrapText="1"/>
    </xf>
    <xf numFmtId="0" fontId="28" fillId="0" borderId="31" xfId="0" applyFont="1" applyBorder="1" applyAlignment="1">
      <alignment horizontal="left" vertical="center"/>
    </xf>
    <xf numFmtId="0" fontId="28" fillId="0" borderId="32" xfId="0" applyFont="1" applyBorder="1" applyAlignment="1">
      <alignment horizontal="left" vertical="center"/>
    </xf>
    <xf numFmtId="0" fontId="28" fillId="0" borderId="33" xfId="0" applyFont="1" applyBorder="1" applyAlignment="1">
      <alignment horizontal="left" vertical="center"/>
    </xf>
    <xf numFmtId="0" fontId="27" fillId="12" borderId="31" xfId="0" applyFont="1" applyFill="1" applyBorder="1" applyAlignment="1">
      <alignment horizontal="left" vertical="center" wrapText="1"/>
    </xf>
    <xf numFmtId="0" fontId="27" fillId="12" borderId="32" xfId="0" applyFont="1" applyFill="1" applyBorder="1" applyAlignment="1">
      <alignment horizontal="left" vertical="center" wrapText="1"/>
    </xf>
    <xf numFmtId="0" fontId="27" fillId="12" borderId="33" xfId="0" applyFont="1" applyFill="1" applyBorder="1" applyAlignment="1">
      <alignment horizontal="left" vertical="center" wrapText="1"/>
    </xf>
    <xf numFmtId="0" fontId="27" fillId="12" borderId="14" xfId="0" applyFont="1" applyFill="1" applyBorder="1" applyAlignment="1">
      <alignment horizontal="left" vertical="center" wrapText="1"/>
    </xf>
    <xf numFmtId="0" fontId="27" fillId="12" borderId="12" xfId="0" applyFont="1" applyFill="1" applyBorder="1" applyAlignment="1">
      <alignment horizontal="left" vertical="center" wrapText="1"/>
    </xf>
    <xf numFmtId="0" fontId="27" fillId="12" borderId="13" xfId="0" applyFont="1" applyFill="1" applyBorder="1" applyAlignment="1">
      <alignment horizontal="left" vertical="center" wrapText="1"/>
    </xf>
    <xf numFmtId="0" fontId="27" fillId="12" borderId="10" xfId="0" applyFont="1" applyFill="1" applyBorder="1" applyAlignment="1">
      <alignment horizontal="left" vertical="center" wrapText="1"/>
    </xf>
    <xf numFmtId="0" fontId="29" fillId="0" borderId="0" xfId="0" applyFont="1" applyAlignment="1">
      <alignment horizontal="left" vertical="center" wrapText="1"/>
    </xf>
  </cellXfs>
  <cellStyles count="8">
    <cellStyle name="Day Off" xfId="3" xr:uid="{00000000-0005-0000-0000-000000000000}"/>
    <cellStyle name="Day Shift" xfId="2" xr:uid="{00000000-0005-0000-0000-000001000000}"/>
    <cellStyle name="Day/Night Shift" xfId="5" xr:uid="{00000000-0005-0000-0000-000002000000}"/>
    <cellStyle name="Holidays" xfId="6" xr:uid="{00000000-0005-0000-0000-000003000000}"/>
    <cellStyle name="Night Shift" xfId="4" xr:uid="{00000000-0005-0000-0000-000004000000}"/>
    <cellStyle name="Non Working" xfId="7" xr:uid="{00000000-0005-0000-0000-000005000000}"/>
    <cellStyle name="Normal" xfId="0" builtinId="0"/>
    <cellStyle name="Normal 2" xfId="1" xr:uid="{00000000-0005-0000-0000-000007000000}"/>
  </cellStyles>
  <dxfs count="58">
    <dxf>
      <fill>
        <patternFill>
          <bgColor rgb="FFC00000"/>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theme="3" tint="-0.24994659260841701"/>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ont>
        <color theme="2" tint="-0.24994659260841701"/>
      </font>
      <fill>
        <patternFill>
          <bgColor theme="2" tint="-0.24994659260841701"/>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theme="3" tint="-0.24994659260841701"/>
        </patternFill>
      </fill>
    </dxf>
    <dxf>
      <fill>
        <patternFill>
          <bgColor rgb="FFC00000"/>
        </patternFill>
      </fill>
    </dxf>
    <dxf>
      <font>
        <color theme="2" tint="-0.24994659260841701"/>
      </font>
      <fill>
        <patternFill>
          <bgColor theme="2" tint="-0.24994659260841701"/>
        </patternFill>
      </fill>
    </dxf>
    <dxf>
      <fill>
        <patternFill>
          <bgColor theme="3" tint="-0.24994659260841701"/>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rgb="FFC00000"/>
        </patternFill>
      </fill>
    </dxf>
    <dxf>
      <font>
        <color theme="2" tint="-0.24994659260841701"/>
      </font>
      <fill>
        <patternFill>
          <bgColor theme="2" tint="-0.24994659260841701"/>
        </patternFill>
      </fill>
    </dxf>
    <dxf>
      <fill>
        <patternFill>
          <bgColor theme="3" tint="-0.24994659260841701"/>
        </patternFill>
      </fill>
    </dxf>
    <dxf>
      <fill>
        <patternFill>
          <bgColor theme="8" tint="0.79998168889431442"/>
        </patternFill>
      </fill>
    </dxf>
    <dxf>
      <fill>
        <patternFill>
          <bgColor theme="7" tint="0.59996337778862885"/>
        </patternFill>
      </fill>
    </dxf>
    <dxf>
      <fill>
        <patternFill>
          <bgColor theme="5" tint="0.59996337778862885"/>
        </patternFill>
      </fill>
    </dxf>
    <dxf>
      <fill>
        <patternFill>
          <bgColor rgb="FFC00000"/>
        </patternFill>
      </fill>
    </dxf>
    <dxf>
      <font>
        <color theme="2" tint="-0.24994659260841701"/>
      </font>
      <fill>
        <patternFill>
          <bgColor theme="2" tint="-0.24994659260841701"/>
        </patternFill>
      </fill>
    </dxf>
    <dxf>
      <fill>
        <patternFill>
          <bgColor theme="3" tint="-0.24994659260841701"/>
        </patternFill>
      </fill>
    </dxf>
  </dxfs>
  <tableStyles count="0" defaultTableStyle="TableStyleMedium2" defaultPivotStyle="PivotStyleLight16"/>
  <colors>
    <mruColors>
      <color rgb="FFE274C5"/>
      <color rgb="FFA0DE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Spin" dx="16" fmlaLink="CalendarYear" max="2999" min="1900" page="10" val="2026"/>
</file>

<file path=xl/ctrlProps/ctrlProp2.xml><?xml version="1.0" encoding="utf-8"?>
<formControlPr xmlns="http://schemas.microsoft.com/office/spreadsheetml/2009/9/main" objectType="Spin" dx="16" fmlaLink="CalendarYear" max="2999" min="1900" page="10" val="2026"/>
</file>

<file path=xl/ctrlProps/ctrlProp3.xml><?xml version="1.0" encoding="utf-8"?>
<formControlPr xmlns="http://schemas.microsoft.com/office/spreadsheetml/2009/9/main" objectType="Spin" dx="16" fmlaLink="CalendarYear" max="2999" min="1900" page="10" val="2026"/>
</file>

<file path=xl/ctrlProps/ctrlProp4.xml><?xml version="1.0" encoding="utf-8"?>
<formControlPr xmlns="http://schemas.microsoft.com/office/spreadsheetml/2009/9/main" objectType="Spin" dx="16" fmlaLink="CalendarYear" max="2999" min="1900" page="10" val="2026"/>
</file>

<file path=xl/ctrlProps/ctrlProp5.xml><?xml version="1.0" encoding="utf-8"?>
<formControlPr xmlns="http://schemas.microsoft.com/office/spreadsheetml/2009/9/main" objectType="Spin" dx="16" fmlaLink="CalendarYear" max="2999" min="1900" page="10" val="2026"/>
</file>

<file path=xl/ctrlProps/ctrlProp6.xml><?xml version="1.0" encoding="utf-8"?>
<formControlPr xmlns="http://schemas.microsoft.com/office/spreadsheetml/2009/9/main" objectType="Spin" dx="16" fmlaLink="CalendarYear" max="2999" min="1900" page="10" val="2026"/>
</file>

<file path=xl/ctrlProps/ctrlProp7.xml><?xml version="1.0" encoding="utf-8"?>
<formControlPr xmlns="http://schemas.microsoft.com/office/spreadsheetml/2009/9/main" objectType="Spin" dx="16" fmlaLink="CalendarYear" max="2999" min="1900" page="10" val="2026"/>
</file>

<file path=xl/ctrlProps/ctrlProp8.xml><?xml version="1.0" encoding="utf-8"?>
<formControlPr xmlns="http://schemas.microsoft.com/office/spreadsheetml/2009/9/main" objectType="Spin" dx="16" fmlaLink="CalendarYear" max="2999" min="1900" page="10" val="2026"/>
</file>

<file path=xl/ctrlProps/ctrlProp9.xml><?xml version="1.0" encoding="utf-8"?>
<formControlPr xmlns="http://schemas.microsoft.com/office/spreadsheetml/2009/9/main" objectType="Spin" dx="16" fmlaLink="CalendarYear" max="2999" min="1900" page="10" val="2026"/>
</file>

<file path=xl/ctrlProps/ctrlProp10.xml><?xml version="1.0" encoding="utf-8"?>
<formControlPr xmlns="http://schemas.microsoft.com/office/spreadsheetml/2009/9/main" objectType="Spin" dx="16" fmlaLink="CalendarYear" max="2999" min="1900" page="10" val="2026"/>
</file>

<file path=xl/ctrlProps/ctrlProp11.xml><?xml version="1.0" encoding="utf-8"?>
<formControlPr xmlns="http://schemas.microsoft.com/office/spreadsheetml/2009/9/main" objectType="Spin" dx="16" fmlaLink="CalendarYear" max="2999" min="1900" page="10" val="2026"/>
</file>

<file path=xl/ctrlProps/ctrlProp12.xml><?xml version="1.0" encoding="utf-8"?>
<formControlPr xmlns="http://schemas.microsoft.com/office/spreadsheetml/2009/9/main" objectType="Spin" dx="16" fmlaLink="CalendarYear" max="2999" min="1900" page="10" val="2026"/>
</file>

<file path=xl/ctrlProps/ctrlProp13.xml><?xml version="1.0" encoding="utf-8"?>
<formControlPr xmlns="http://schemas.microsoft.com/office/spreadsheetml/2009/9/main" objectType="Spin" dx="16" fmlaLink="CalendarYear" max="2999" min="1900" page="10" val="2026"/>
</file>

<file path=xl/ctrlProps/ctrlProp14.xml><?xml version="1.0" encoding="utf-8"?>
<formControlPr xmlns="http://schemas.microsoft.com/office/spreadsheetml/2009/9/main" objectType="Spin" dx="16" fmlaLink="CalendarYear" max="2999" min="1900" page="10" val="2026"/>
</file>

<file path=xl/ctrlProps/ctrlProp15.xml><?xml version="1.0" encoding="utf-8"?>
<formControlPr xmlns="http://schemas.microsoft.com/office/spreadsheetml/2009/9/main" objectType="Spin" dx="16" fmlaLink="CalendarYear" max="2999" min="1900" page="10" val="2026"/>
</file>

<file path=xl/ctrlProps/ctrlProp16.xml><?xml version="1.0" encoding="utf-8"?>
<formControlPr xmlns="http://schemas.microsoft.com/office/spreadsheetml/2009/9/main" objectType="Spin" dx="16" fmlaLink="CalendarYear" max="2999" min="1900" page="10" val="2026"/>
</file>

<file path=xl/ctrlProps/ctrlProp17.xml><?xml version="1.0" encoding="utf-8"?>
<formControlPr xmlns="http://schemas.microsoft.com/office/spreadsheetml/2009/9/main" objectType="Spin" dx="16" fmlaLink="CalendarYear" max="2999" min="1900" page="10" val="2026"/>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60960</xdr:colOff>
          <xdr:row>1</xdr:row>
          <xdr:rowOff>312420</xdr:rowOff>
        </xdr:from>
        <xdr:to>
          <xdr:col>33</xdr:col>
          <xdr:colOff>60960</xdr:colOff>
          <xdr:row>2</xdr:row>
          <xdr:rowOff>106680</xdr:rowOff>
        </xdr:to>
        <xdr:sp macro="" textlink="">
          <xdr:nvSpPr>
            <xdr:cNvPr id="20481" name="Spinner" descr="Use the spinner button to change calendar year or change the year in cell AE3"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editAs="oneCell">
    <xdr:from>
      <xdr:col>9</xdr:col>
      <xdr:colOff>179418</xdr:colOff>
      <xdr:row>0</xdr:row>
      <xdr:rowOff>228599</xdr:rowOff>
    </xdr:from>
    <xdr:to>
      <xdr:col>9</xdr:col>
      <xdr:colOff>179418</xdr:colOff>
      <xdr:row>3</xdr:row>
      <xdr:rowOff>133915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968" y="228599"/>
          <a:ext cx="1858932" cy="53396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33</xdr:col>
          <xdr:colOff>60960</xdr:colOff>
          <xdr:row>0</xdr:row>
          <xdr:rowOff>312420</xdr:rowOff>
        </xdr:from>
        <xdr:to>
          <xdr:col>33</xdr:col>
          <xdr:colOff>213360</xdr:colOff>
          <xdr:row>0</xdr:row>
          <xdr:rowOff>617220</xdr:rowOff>
        </xdr:to>
        <xdr:sp macro="" textlink="">
          <xdr:nvSpPr>
            <xdr:cNvPr id="20482" name="Spinner" descr="Use the spinner button to change calendar year or change the year in cell AE3"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60960</xdr:colOff>
          <xdr:row>0</xdr:row>
          <xdr:rowOff>312420</xdr:rowOff>
        </xdr:from>
        <xdr:to>
          <xdr:col>33</xdr:col>
          <xdr:colOff>213360</xdr:colOff>
          <xdr:row>0</xdr:row>
          <xdr:rowOff>617220</xdr:rowOff>
        </xdr:to>
        <xdr:sp macro="" textlink="">
          <xdr:nvSpPr>
            <xdr:cNvPr id="1025" name="Spinner" descr="Use the spinner button to change calendar year or change the year in cell AE3"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editAs="oneCell">
    <xdr:from>
      <xdr:col>9</xdr:col>
      <xdr:colOff>179418</xdr:colOff>
      <xdr:row>0</xdr:row>
      <xdr:rowOff>228599</xdr:rowOff>
    </xdr:from>
    <xdr:to>
      <xdr:col>16</xdr:col>
      <xdr:colOff>38100</xdr:colOff>
      <xdr:row>0</xdr:row>
      <xdr:rowOff>762565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968" y="228599"/>
          <a:ext cx="1858932" cy="5339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57150</xdr:colOff>
          <xdr:row>2</xdr:row>
          <xdr:rowOff>171450</xdr:rowOff>
        </xdr:to>
        <xdr:sp macro="" textlink="">
          <xdr:nvSpPr>
            <xdr:cNvPr id="31745" name="Spinner" descr="Use the spinner button to change calendar year or change the year in cell AE3" hidden="1">
              <a:extLst>
                <a:ext uri="{63B3BB69-23CF-44E3-9099-C40C66FF867C}">
                  <a14:compatExt spid="_x0000_s31745"/>
                </a:ext>
                <a:ext uri="{FF2B5EF4-FFF2-40B4-BE49-F238E27FC236}">
                  <a16:creationId xmlns:a16="http://schemas.microsoft.com/office/drawing/2014/main" id="{00000000-0008-0000-0200-000001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57150</xdr:colOff>
          <xdr:row>6</xdr:row>
          <xdr:rowOff>205740</xdr:rowOff>
        </xdr:to>
        <xdr:sp macro="" textlink="">
          <xdr:nvSpPr>
            <xdr:cNvPr id="31746" name="Spinner 2" descr="Use the spinner button to change calendar year or change the year in cell AE3" hidden="1">
              <a:extLst>
                <a:ext uri="{63B3BB69-23CF-44E3-9099-C40C66FF867C}">
                  <a14:compatExt spid="_x0000_s31746"/>
                </a:ext>
                <a:ext uri="{FF2B5EF4-FFF2-40B4-BE49-F238E27FC236}">
                  <a16:creationId xmlns:a16="http://schemas.microsoft.com/office/drawing/2014/main" id="{00000000-0008-0000-0200-000002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57150</xdr:colOff>
          <xdr:row>7</xdr:row>
          <xdr:rowOff>323850</xdr:rowOff>
        </xdr:to>
        <xdr:sp macro="" textlink="">
          <xdr:nvSpPr>
            <xdr:cNvPr id="31747" name="Spinner 3" descr="Use the spinner button to change calendar year or change the year in cell AE3" hidden="1">
              <a:extLst>
                <a:ext uri="{63B3BB69-23CF-44E3-9099-C40C66FF867C}">
                  <a14:compatExt spid="_x0000_s31747"/>
                </a:ext>
                <a:ext uri="{FF2B5EF4-FFF2-40B4-BE49-F238E27FC236}">
                  <a16:creationId xmlns:a16="http://schemas.microsoft.com/office/drawing/2014/main" id="{00000000-0008-0000-0200-000003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2</xdr:row>
          <xdr:rowOff>312420</xdr:rowOff>
        </xdr:from>
        <xdr:to>
          <xdr:col>32</xdr:col>
          <xdr:colOff>57150</xdr:colOff>
          <xdr:row>3</xdr:row>
          <xdr:rowOff>171450</xdr:rowOff>
        </xdr:to>
        <xdr:sp macro="" textlink="">
          <xdr:nvSpPr>
            <xdr:cNvPr id="31748" name="Spinner" descr="Use the spinner button to change calendar year or change the year in cell AE3" hidden="1">
              <a:extLst>
                <a:ext uri="{63B3BB69-23CF-44E3-9099-C40C66FF867C}">
                  <a14:compatExt spid="_x0000_s31748"/>
                </a:ext>
                <a:ext uri="{FF2B5EF4-FFF2-40B4-BE49-F238E27FC236}">
                  <a16:creationId xmlns:a16="http://schemas.microsoft.com/office/drawing/2014/main" id="{00000000-0008-0000-0200-000004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3</xdr:row>
          <xdr:rowOff>312420</xdr:rowOff>
        </xdr:from>
        <xdr:to>
          <xdr:col>32</xdr:col>
          <xdr:colOff>57150</xdr:colOff>
          <xdr:row>4</xdr:row>
          <xdr:rowOff>171450</xdr:rowOff>
        </xdr:to>
        <xdr:sp macro="" textlink="">
          <xdr:nvSpPr>
            <xdr:cNvPr id="31749" name="Spinner" descr="Use the spinner button to change calendar year or change the year in cell AE3" hidden="1">
              <a:extLst>
                <a:ext uri="{63B3BB69-23CF-44E3-9099-C40C66FF867C}">
                  <a14:compatExt spid="_x0000_s31749"/>
                </a:ext>
                <a:ext uri="{FF2B5EF4-FFF2-40B4-BE49-F238E27FC236}">
                  <a16:creationId xmlns:a16="http://schemas.microsoft.com/office/drawing/2014/main" id="{00000000-0008-0000-0200-000005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4</xdr:row>
          <xdr:rowOff>312420</xdr:rowOff>
        </xdr:from>
        <xdr:to>
          <xdr:col>32</xdr:col>
          <xdr:colOff>57150</xdr:colOff>
          <xdr:row>5</xdr:row>
          <xdr:rowOff>171450</xdr:rowOff>
        </xdr:to>
        <xdr:sp macro="" textlink="">
          <xdr:nvSpPr>
            <xdr:cNvPr id="31750" name="Spinner" descr="Use the spinner button to change calendar year or change the year in cell AE3" hidden="1">
              <a:extLst>
                <a:ext uri="{63B3BB69-23CF-44E3-9099-C40C66FF867C}">
                  <a14:compatExt spid="_x0000_s31750"/>
                </a:ext>
                <a:ext uri="{FF2B5EF4-FFF2-40B4-BE49-F238E27FC236}">
                  <a16:creationId xmlns:a16="http://schemas.microsoft.com/office/drawing/2014/main" id="{00000000-0008-0000-0200-000006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5</xdr:row>
          <xdr:rowOff>312420</xdr:rowOff>
        </xdr:from>
        <xdr:to>
          <xdr:col>32</xdr:col>
          <xdr:colOff>57150</xdr:colOff>
          <xdr:row>6</xdr:row>
          <xdr:rowOff>171450</xdr:rowOff>
        </xdr:to>
        <xdr:sp macro="" textlink="">
          <xdr:nvSpPr>
            <xdr:cNvPr id="31751" name="Spinner" descr="Use the spinner button to change calendar year or change the year in cell AE3" hidden="1">
              <a:extLst>
                <a:ext uri="{63B3BB69-23CF-44E3-9099-C40C66FF867C}">
                  <a14:compatExt spid="_x0000_s31751"/>
                </a:ext>
                <a:ext uri="{FF2B5EF4-FFF2-40B4-BE49-F238E27FC236}">
                  <a16:creationId xmlns:a16="http://schemas.microsoft.com/office/drawing/2014/main" id="{00000000-0008-0000-0200-000007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6</xdr:row>
          <xdr:rowOff>312420</xdr:rowOff>
        </xdr:from>
        <xdr:to>
          <xdr:col>32</xdr:col>
          <xdr:colOff>57150</xdr:colOff>
          <xdr:row>7</xdr:row>
          <xdr:rowOff>171450</xdr:rowOff>
        </xdr:to>
        <xdr:sp macro="" textlink="">
          <xdr:nvSpPr>
            <xdr:cNvPr id="31752" name="Spinner" descr="Use the spinner button to change calendar year or change the year in cell AE3" hidden="1">
              <a:extLst>
                <a:ext uri="{63B3BB69-23CF-44E3-9099-C40C66FF867C}">
                  <a14:compatExt spid="_x0000_s31752"/>
                </a:ext>
                <a:ext uri="{FF2B5EF4-FFF2-40B4-BE49-F238E27FC236}">
                  <a16:creationId xmlns:a16="http://schemas.microsoft.com/office/drawing/2014/main" id="{00000000-0008-0000-0200-000008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11</xdr:row>
          <xdr:rowOff>312420</xdr:rowOff>
        </xdr:from>
        <xdr:to>
          <xdr:col>32</xdr:col>
          <xdr:colOff>57150</xdr:colOff>
          <xdr:row>12</xdr:row>
          <xdr:rowOff>171450</xdr:rowOff>
        </xdr:to>
        <xdr:sp macro="" textlink="">
          <xdr:nvSpPr>
            <xdr:cNvPr id="31753" name="Spinner" descr="Use the spinner button to change calendar year or change the year in cell AE3" hidden="1">
              <a:extLst>
                <a:ext uri="{63B3BB69-23CF-44E3-9099-C40C66FF867C}">
                  <a14:compatExt spid="_x0000_s31753"/>
                </a:ext>
                <a:ext uri="{FF2B5EF4-FFF2-40B4-BE49-F238E27FC236}">
                  <a16:creationId xmlns:a16="http://schemas.microsoft.com/office/drawing/2014/main" id="{00000000-0008-0000-0200-000009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12</xdr:row>
          <xdr:rowOff>312420</xdr:rowOff>
        </xdr:from>
        <xdr:to>
          <xdr:col>32</xdr:col>
          <xdr:colOff>57150</xdr:colOff>
          <xdr:row>13</xdr:row>
          <xdr:rowOff>171450</xdr:rowOff>
        </xdr:to>
        <xdr:sp macro="" textlink="">
          <xdr:nvSpPr>
            <xdr:cNvPr id="31754" name="Spinner" descr="Use the spinner button to change calendar year or change the year in cell AE3" hidden="1">
              <a:extLst>
                <a:ext uri="{63B3BB69-23CF-44E3-9099-C40C66FF867C}">
                  <a14:compatExt spid="_x0000_s31754"/>
                </a:ext>
                <a:ext uri="{FF2B5EF4-FFF2-40B4-BE49-F238E27FC236}">
                  <a16:creationId xmlns:a16="http://schemas.microsoft.com/office/drawing/2014/main" id="{00000000-0008-0000-0200-00000A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1</xdr:row>
          <xdr:rowOff>312420</xdr:rowOff>
        </xdr:from>
        <xdr:to>
          <xdr:col>32</xdr:col>
          <xdr:colOff>57150</xdr:colOff>
          <xdr:row>2</xdr:row>
          <xdr:rowOff>171450</xdr:rowOff>
        </xdr:to>
        <xdr:sp macro="" textlink="">
          <xdr:nvSpPr>
            <xdr:cNvPr id="31755" name="Spinner" descr="Use the spinner button to change calendar year or change the year in cell AE3" hidden="1">
              <a:extLst>
                <a:ext uri="{63B3BB69-23CF-44E3-9099-C40C66FF867C}">
                  <a14:compatExt spid="_x0000_s31755"/>
                </a:ext>
                <a:ext uri="{FF2B5EF4-FFF2-40B4-BE49-F238E27FC236}">
                  <a16:creationId xmlns:a16="http://schemas.microsoft.com/office/drawing/2014/main" id="{00000000-0008-0000-0200-00000B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2</xdr:row>
          <xdr:rowOff>312420</xdr:rowOff>
        </xdr:from>
        <xdr:to>
          <xdr:col>32</xdr:col>
          <xdr:colOff>57150</xdr:colOff>
          <xdr:row>3</xdr:row>
          <xdr:rowOff>171450</xdr:rowOff>
        </xdr:to>
        <xdr:sp macro="" textlink="">
          <xdr:nvSpPr>
            <xdr:cNvPr id="31756" name="Spinner" descr="Use the spinner button to change calendar year or change the year in cell AE3" hidden="1">
              <a:extLst>
                <a:ext uri="{63B3BB69-23CF-44E3-9099-C40C66FF867C}">
                  <a14:compatExt spid="_x0000_s31756"/>
                </a:ext>
                <a:ext uri="{FF2B5EF4-FFF2-40B4-BE49-F238E27FC236}">
                  <a16:creationId xmlns:a16="http://schemas.microsoft.com/office/drawing/2014/main" id="{00000000-0008-0000-0200-00000C7C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60960</xdr:colOff>
          <xdr:row>1</xdr:row>
          <xdr:rowOff>312420</xdr:rowOff>
        </xdr:from>
        <xdr:to>
          <xdr:col>33</xdr:col>
          <xdr:colOff>60960</xdr:colOff>
          <xdr:row>3</xdr:row>
          <xdr:rowOff>594360</xdr:rowOff>
        </xdr:to>
        <xdr:sp macro="" textlink="">
          <xdr:nvSpPr>
            <xdr:cNvPr id="30721" name="Spinner" descr="Use the spinner button to change calendar year or change the year in cell AE3" hidden="1">
              <a:extLst>
                <a:ext uri="{63B3BB69-23CF-44E3-9099-C40C66FF867C}">
                  <a14:compatExt spid="_x0000_s30721"/>
                </a:ext>
                <a:ext uri="{FF2B5EF4-FFF2-40B4-BE49-F238E27FC236}">
                  <a16:creationId xmlns:a16="http://schemas.microsoft.com/office/drawing/2014/main" id="{00000000-0008-0000-0300-0000017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60960</xdr:colOff>
          <xdr:row>1</xdr:row>
          <xdr:rowOff>312420</xdr:rowOff>
        </xdr:from>
        <xdr:to>
          <xdr:col>33</xdr:col>
          <xdr:colOff>60960</xdr:colOff>
          <xdr:row>3</xdr:row>
          <xdr:rowOff>891540</xdr:rowOff>
        </xdr:to>
        <xdr:sp macro="" textlink="">
          <xdr:nvSpPr>
            <xdr:cNvPr id="30722" name="Spinner 2" descr="Use the spinner button to change calendar year or change the year in cell AE3" hidden="1">
              <a:extLst>
                <a:ext uri="{63B3BB69-23CF-44E3-9099-C40C66FF867C}">
                  <a14:compatExt spid="_x0000_s30722"/>
                </a:ext>
                <a:ext uri="{FF2B5EF4-FFF2-40B4-BE49-F238E27FC236}">
                  <a16:creationId xmlns:a16="http://schemas.microsoft.com/office/drawing/2014/main" id="{00000000-0008-0000-0300-000002780000}"/>
                </a:ext>
              </a:extLst>
            </xdr:cNvPr>
            <xdr:cNvSpPr/>
          </xdr:nvSpPr>
          <xdr:spPr bwMode="auto">
            <a:xfrm>
              <a:off x="0" y="0"/>
              <a:ext cx="0" cy="0"/>
            </a:xfrm>
            <a:prstGeom prst="rect">
              <a:avLst/>
            </a:prstGeom>
            <a:noFill/>
            <a:ln w="9525">
              <a:miter lim="800000"/>
              <a:headEnd/>
              <a:tailEnd/>
            </a:ln>
          </xdr:spPr>
        </xdr:sp>
        <xdr:clientData fPrintsWithSheet="0"/>
      </xdr:twoCellAnchor>
    </mc:Choice>
    <mc:Fallback/>
  </mc:AlternateContent>
  <xdr:twoCellAnchor editAs="oneCell">
    <xdr:from>
      <xdr:col>13</xdr:col>
      <xdr:colOff>200025</xdr:colOff>
      <xdr:row>0</xdr:row>
      <xdr:rowOff>123825</xdr:rowOff>
    </xdr:from>
    <xdr:to>
      <xdr:col>20</xdr:col>
      <xdr:colOff>213051</xdr:colOff>
      <xdr:row>0</xdr:row>
      <xdr:rowOff>761999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2575" y="123825"/>
          <a:ext cx="2168424" cy="6381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ift Work Calendar">
  <a:themeElements>
    <a:clrScheme name="Letterhead-1">
      <a:dk1>
        <a:srgbClr val="000000"/>
      </a:dk1>
      <a:lt1>
        <a:srgbClr val="FFFFFF"/>
      </a:lt1>
      <a:dk2>
        <a:srgbClr val="5E5E5E"/>
      </a:dk2>
      <a:lt2>
        <a:srgbClr val="D6D5D5"/>
      </a:lt2>
      <a:accent1>
        <a:srgbClr val="DF2D25"/>
      </a:accent1>
      <a:accent2>
        <a:srgbClr val="F9D423"/>
      </a:accent2>
      <a:accent3>
        <a:srgbClr val="62C99E"/>
      </a:accent3>
      <a:accent4>
        <a:srgbClr val="45B9EC"/>
      </a:accent4>
      <a:accent5>
        <a:srgbClr val="9B4BA6"/>
      </a:accent5>
      <a:accent6>
        <a:srgbClr val="EF2F94"/>
      </a:accent6>
      <a:hlink>
        <a:srgbClr val="0000FF"/>
      </a:hlink>
      <a:folHlink>
        <a:srgbClr val="FF00FF"/>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Whit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5400" cap="flat">
          <a:solidFill>
            <a:srgbClr val="000000"/>
          </a:solidFill>
          <a:prstDash val="solid"/>
          <a:miter lim="400000"/>
        </a:ln>
        <a:effectLst/>
        <a:sp3d/>
      </a:spPr>
      <a:bodyPr rot="0" spcFirstLastPara="1" vertOverflow="overflow" horzOverflow="overflow" vert="horz" wrap="square" lIns="38100" tIns="38100" rIns="38100" bIns="381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3000" b="0" i="0" u="none" strike="noStrike" cap="none" spc="0" normalizeH="0" baseline="0">
            <a:ln>
              <a:noFill/>
            </a:ln>
            <a:solidFill>
              <a:srgbClr val="FFFFFF"/>
            </a:solidFill>
            <a:effectLst>
              <a:outerShdw blurRad="38100" dist="12700" dir="5400000" rotWithShape="0">
                <a:srgbClr val="000000">
                  <a:alpha val="50000"/>
                </a:srgbClr>
              </a:outerShdw>
            </a:effectLst>
            <a:uFillTx/>
            <a:latin typeface="+mn-lt"/>
            <a:ea typeface="+mn-ea"/>
            <a:cs typeface="+mn-cs"/>
            <a:sym typeface="Gill Sans"/>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381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3200" b="0" i="0" u="none" strike="noStrike" cap="none" spc="0" normalizeH="0" baseline="0">
            <a:ln>
              <a:noFill/>
            </a:ln>
            <a:solidFill>
              <a:srgbClr val="000000"/>
            </a:solidFill>
            <a:effectLst/>
            <a:uFillTx/>
            <a:latin typeface="+mn-lt"/>
            <a:ea typeface="+mn-ea"/>
            <a:cs typeface="+mn-cs"/>
            <a:sym typeface="Gill Sans"/>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extLst>
    <a:ext uri="{05A4C25C-085E-4340-85A3-A5531E510DB2}">
      <thm15:themeFamily xmlns:thm15="http://schemas.microsoft.com/office/thememl/2012/main" name=" ShiftCalendar" id="{C0C15053-41A7-A842-8BD5-207B5038EBEC}" vid="{EDF4B661-04CF-B74B-852D-F3AE147C5ED3}"/>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3" Type="http://schemas.openxmlformats.org/officeDocument/2006/relationships/vmlDrawing" Target="../drawings/vmlDrawing3.vml"/><Relationship Id="rId7" Type="http://schemas.openxmlformats.org/officeDocument/2006/relationships/ctrlProp" Target="../ctrlProps/ctrlProp7.xml"/><Relationship Id="rId12"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trlProp" Target="../ctrlProps/ctrlProp6.xml"/><Relationship Id="rId11" Type="http://schemas.openxmlformats.org/officeDocument/2006/relationships/ctrlProp" Target="../ctrlProps/ctrlProp11.xml"/><Relationship Id="rId5" Type="http://schemas.openxmlformats.org/officeDocument/2006/relationships/ctrlProp" Target="../ctrlProps/ctrlProp5.xml"/><Relationship Id="rId15" Type="http://schemas.openxmlformats.org/officeDocument/2006/relationships/ctrlProp" Target="../ctrlProps/ctrlProp15.xml"/><Relationship Id="rId10" Type="http://schemas.openxmlformats.org/officeDocument/2006/relationships/ctrlProp" Target="../ctrlProps/ctrlProp10.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6B143-92E8-4DD6-B4E4-EE69596CD9BD}">
  <dimension ref="A1:AN74"/>
  <sheetViews>
    <sheetView topLeftCell="A5" zoomScaleNormal="100" workbookViewId="0">
      <selection activeCell="V74" sqref="V74:AA74"/>
    </sheetView>
  </sheetViews>
  <sheetFormatPr defaultColWidth="0" defaultRowHeight="18.899999999999999" customHeight="1" x14ac:dyDescent="0.35"/>
  <cols>
    <col min="1" max="1" width="1.81640625" style="12" customWidth="1"/>
    <col min="2" max="2" width="17.1796875" style="21" customWidth="1"/>
    <col min="3" max="39" width="3.36328125" style="12" customWidth="1"/>
    <col min="40" max="40" width="1.81640625" style="12" customWidth="1"/>
    <col min="41" max="16384" width="8.90625" style="12" hidden="1"/>
  </cols>
  <sheetData>
    <row r="1" spans="2:39" s="8" customFormat="1" ht="65.25" customHeight="1" x14ac:dyDescent="1.55">
      <c r="B1" s="169" t="s">
        <v>20</v>
      </c>
      <c r="C1" s="169"/>
      <c r="D1" s="169"/>
      <c r="E1" s="169"/>
      <c r="F1" s="169"/>
      <c r="G1" s="169"/>
      <c r="H1" s="169"/>
      <c r="I1" s="169"/>
      <c r="J1" s="169"/>
      <c r="K1" s="169"/>
      <c r="L1" s="169"/>
      <c r="M1" s="169"/>
      <c r="N1" s="169"/>
      <c r="O1" s="169"/>
      <c r="P1" s="169"/>
      <c r="Q1" s="169"/>
      <c r="R1" s="6"/>
      <c r="S1" s="6"/>
      <c r="T1" s="6"/>
      <c r="U1" s="6"/>
      <c r="V1" s="6"/>
      <c r="W1" s="6"/>
      <c r="X1" s="6"/>
      <c r="Y1" s="6"/>
      <c r="Z1" s="6"/>
      <c r="AA1" s="6"/>
      <c r="AB1" s="6"/>
      <c r="AC1" s="6"/>
      <c r="AD1" s="6"/>
      <c r="AE1" s="6"/>
      <c r="AF1" s="6"/>
      <c r="AG1" s="6"/>
      <c r="AH1" s="170">
        <v>2025</v>
      </c>
      <c r="AI1" s="170"/>
      <c r="AJ1" s="170"/>
      <c r="AK1" s="170"/>
      <c r="AL1" s="170"/>
      <c r="AM1" s="170"/>
    </row>
    <row r="2" spans="2:39" s="10" customFormat="1" ht="18.899999999999999" customHeight="1" x14ac:dyDescent="0.7">
      <c r="B2" s="9"/>
      <c r="Y2" s="25" t="s">
        <v>22</v>
      </c>
      <c r="Z2" s="25"/>
      <c r="AA2" s="48"/>
      <c r="AB2" s="25"/>
      <c r="AC2" s="25" t="s">
        <v>7</v>
      </c>
      <c r="AD2" s="25"/>
      <c r="AE2" s="49"/>
      <c r="AF2" s="25"/>
      <c r="AG2" s="25" t="s">
        <v>17</v>
      </c>
      <c r="AH2" s="25"/>
      <c r="AI2" s="34"/>
      <c r="AJ2" s="25"/>
      <c r="AK2" s="25"/>
      <c r="AL2" s="25"/>
      <c r="AM2" s="25"/>
    </row>
    <row r="3" spans="2:39" s="10" customFormat="1" ht="9" customHeight="1" thickBot="1" x14ac:dyDescent="0.75">
      <c r="B3" s="9"/>
      <c r="Y3" s="33"/>
      <c r="Z3" s="33"/>
      <c r="AA3" s="33"/>
      <c r="AB3" s="33"/>
      <c r="AC3" s="33"/>
      <c r="AD3" s="33"/>
      <c r="AE3" s="33"/>
      <c r="AF3" s="33"/>
      <c r="AG3" s="33"/>
      <c r="AH3" s="33"/>
      <c r="AI3" s="33"/>
      <c r="AJ3" s="33"/>
      <c r="AK3" s="33"/>
      <c r="AL3" s="33"/>
    </row>
    <row r="4" spans="2:39" s="3" customFormat="1" ht="18.899999999999999" customHeight="1" x14ac:dyDescent="0.35">
      <c r="B4" s="167">
        <f>DATE(CalendarYear,1,1)</f>
        <v>46023</v>
      </c>
      <c r="C4" s="35" t="str">
        <f>IF(DAY(JanSun1)=1,"",IF(AND(YEAR(JanSun1+1)=CalendarYear,MONTH(JanSun1+1)=1),JanSun1+1,""))</f>
        <v/>
      </c>
      <c r="D4" s="36" t="str">
        <f>IF(DAY(JanSun1)=1,"",IF(AND(YEAR(JanSun1+2)=CalendarYear,MONTH(JanSun1+2)=1),JanSun1+2,""))</f>
        <v/>
      </c>
      <c r="E4" s="36" t="str">
        <f>IF(DAY(JanSun1)=1,"",IF(AND(YEAR(JanSun1+3)=CalendarYear,MONTH(JanSun1+3)=1),JanSun1+3,""))</f>
        <v/>
      </c>
      <c r="F4" s="36" t="str">
        <f>IF(DAY(JanSun1)=1,"",IF(AND(YEAR(JanSun1+4)=CalendarYear,MONTH(JanSun1+4)=1),JanSun1+4,""))</f>
        <v/>
      </c>
      <c r="G4" s="36">
        <f>IF(DAY(JanSun1)=1,"",IF(AND(YEAR(JanSun1+5)=CalendarYear,MONTH(JanSun1+5)=1),JanSun1+5,""))</f>
        <v>46023</v>
      </c>
      <c r="H4" s="36">
        <f>IF(DAY(JanSun1)=1,"",IF(AND(YEAR(JanSun1+6)=CalendarYear,MONTH(JanSun1+6)=1),JanSun1+6,""))</f>
        <v>46024</v>
      </c>
      <c r="I4" s="36">
        <f>IF(DAY(JanSun1)=1,IF(AND(YEAR(JanSun1)=CalendarYear,MONTH(JanSun1)=1),JanSun1,""),IF(AND(YEAR(JanSun1+7)=CalendarYear,MONTH(JanSun1+7)=1),JanSun1+7,""))</f>
        <v>46025</v>
      </c>
      <c r="J4" s="36">
        <f>IF(DAY(JanSun1)=1,IF(AND(YEAR(JanSun1+1)=CalendarYear,MONTH(JanSun1+1)=1),JanSun1+1,""),IF(AND(YEAR(JanSun1+8)=CalendarYear,MONTH(JanSun1+8)=1),JanSun1+8,""))</f>
        <v>46026</v>
      </c>
      <c r="K4" s="36">
        <f>IF(DAY(JanSun1)=1,IF(AND(YEAR(JanSun1+2)=CalendarYear,MONTH(JanSun1+2)=1),JanSun1+2,""),IF(AND(YEAR(JanSun1+9)=CalendarYear,MONTH(JanSun1+9)=1),JanSun1+9,""))</f>
        <v>46027</v>
      </c>
      <c r="L4" s="36">
        <f>IF(DAY(JanSun1)=1,IF(AND(YEAR(JanSun1+3)=CalendarYear,MONTH(JanSun1+3)=1),JanSun1+3,""),IF(AND(YEAR(JanSun1+10)=CalendarYear,MONTH(JanSun1+10)=1),JanSun1+10,""))</f>
        <v>46028</v>
      </c>
      <c r="M4" s="36">
        <f>IF(DAY(JanSun1)=1,IF(AND(YEAR(JanSun1+4)=CalendarYear,MONTH(JanSun1+4)=1),JanSun1+4,""),IF(AND(YEAR(JanSun1+11)=CalendarYear,MONTH(JanSun1+11)=1),JanSun1+11,""))</f>
        <v>46029</v>
      </c>
      <c r="N4" s="36">
        <f>IF(DAY(JanSun1)=1,IF(AND(YEAR(JanSun1+5)=CalendarYear,MONTH(JanSun1+5)=1),JanSun1+5,""),IF(AND(YEAR(JanSun1+12)=CalendarYear,MONTH(JanSun1+12)=1),JanSun1+12,""))</f>
        <v>46030</v>
      </c>
      <c r="O4" s="36">
        <f>IF(DAY(JanSun1)=1,IF(AND(YEAR(JanSun1+6)=CalendarYear,MONTH(JanSun1+6)=1),JanSun1+6,""),IF(AND(YEAR(JanSun1+13)=CalendarYear,MONTH(JanSun1+13)=1),JanSun1+13,""))</f>
        <v>46031</v>
      </c>
      <c r="P4" s="36">
        <f>IF(DAY(JanSun1)=1,IF(AND(YEAR(JanSun1+7)=CalendarYear,MONTH(JanSun1+7)=1),JanSun1+7,""),IF(AND(YEAR(JanSun1+14)=CalendarYear,MONTH(JanSun1+14)=1),JanSun1+14,""))</f>
        <v>46032</v>
      </c>
      <c r="Q4" s="36">
        <f>IF(DAY(JanSun1)=1,IF(AND(YEAR(JanSun1+8)=CalendarYear,MONTH(JanSun1+8)=1),JanSun1+8,""),IF(AND(YEAR(JanSun1+15)=CalendarYear,MONTH(JanSun1+15)=1),JanSun1+15,""))</f>
        <v>46033</v>
      </c>
      <c r="R4" s="36">
        <f>IF(DAY(JanSun1)=1,IF(AND(YEAR(JanSun1+9)=CalendarYear,MONTH(JanSun1+9)=1),JanSun1+9,""),IF(AND(YEAR(JanSun1+16)=CalendarYear,MONTH(JanSun1+16)=1),JanSun1+16,""))</f>
        <v>46034</v>
      </c>
      <c r="S4" s="36">
        <f>IF(DAY(JanSun1)=1,IF(AND(YEAR(JanSun1+10)=CalendarYear,MONTH(JanSun1+10)=1),JanSun1+10,""),IF(AND(YEAR(JanSun1+17)=CalendarYear,MONTH(JanSun1+17)=1),JanSun1+17,""))</f>
        <v>46035</v>
      </c>
      <c r="T4" s="36">
        <f>IF(DAY(JanSun1)=1,IF(AND(YEAR(JanSun1+11)=CalendarYear,MONTH(JanSun1+11)=1),JanSun1+11,""),IF(AND(YEAR(JanSun1+18)=CalendarYear,MONTH(JanSun1+18)=1),JanSun1+18,""))</f>
        <v>46036</v>
      </c>
      <c r="U4" s="36">
        <f>IF(DAY(JanSun1)=1,IF(AND(YEAR(JanSun1+12)=CalendarYear,MONTH(JanSun1+12)=1),JanSun1+12,""),IF(AND(YEAR(JanSun1+19)=CalendarYear,MONTH(JanSun1+19)=1),JanSun1+19,""))</f>
        <v>46037</v>
      </c>
      <c r="V4" s="36">
        <f>IF(DAY(JanSun1)=1,IF(AND(YEAR(JanSun1+13)=CalendarYear,MONTH(JanSun1+13)=1),JanSun1+13,""),IF(AND(YEAR(JanSun1+20)=CalendarYear,MONTH(JanSun1+20)=1),JanSun1+20,""))</f>
        <v>46038</v>
      </c>
      <c r="W4" s="36">
        <f>IF(DAY(JanSun1)=1,IF(AND(YEAR(JanSun1+14)=CalendarYear,MONTH(JanSun1+14)=1),JanSun1+14,""),IF(AND(YEAR(JanSun1+21)=CalendarYear,MONTH(JanSun1+21)=1),JanSun1+21,""))</f>
        <v>46039</v>
      </c>
      <c r="X4" s="36">
        <f>IF(DAY(JanSun1)=1,IF(AND(YEAR(JanSun1+15)=CalendarYear,MONTH(JanSun1+15)=1),JanSun1+15,""),IF(AND(YEAR(JanSun1+22)=CalendarYear,MONTH(JanSun1+22)=1),JanSun1+22,""))</f>
        <v>46040</v>
      </c>
      <c r="Y4" s="36">
        <f>IF(DAY(JanSun1)=1,IF(AND(YEAR(JanSun1+16)=CalendarYear,MONTH(JanSun1+16)=1),JanSun1+16,""),IF(AND(YEAR(JanSun1+23)=CalendarYear,MONTH(JanSun1+23)=1),JanSun1+23,""))</f>
        <v>46041</v>
      </c>
      <c r="Z4" s="36">
        <f>IF(DAY(JanSun1)=1,IF(AND(YEAR(JanSun1+17)=CalendarYear,MONTH(JanSun1+17)=1),JanSun1+17,""),IF(AND(YEAR(JanSun1+24)=CalendarYear,MONTH(JanSun1+24)=1),JanSun1+24,""))</f>
        <v>46042</v>
      </c>
      <c r="AA4" s="36">
        <f>IF(DAY(JanSun1)=1,IF(AND(YEAR(JanSun1+18)=CalendarYear,MONTH(JanSun1+18)=1),JanSun1+18,""),IF(AND(YEAR(JanSun1+25)=CalendarYear,MONTH(JanSun1+25)=1),JanSun1+25,""))</f>
        <v>46043</v>
      </c>
      <c r="AB4" s="36">
        <f>IF(DAY(JanSun1)=1,IF(AND(YEAR(JanSun1+19)=CalendarYear,MONTH(JanSun1+19)=1),JanSun1+19,""),IF(AND(YEAR(JanSun1+26)=CalendarYear,MONTH(JanSun1+26)=1),JanSun1+26,""))</f>
        <v>46044</v>
      </c>
      <c r="AC4" s="36">
        <f>IF(DAY(JanSun1)=1,IF(AND(YEAR(JanSun1+20)=CalendarYear,MONTH(JanSun1+20)=1),JanSun1+20,""),IF(AND(YEAR(JanSun1+27)=CalendarYear,MONTH(JanSun1+27)=1),JanSun1+27,""))</f>
        <v>46045</v>
      </c>
      <c r="AD4" s="36">
        <f>IF(DAY(JanSun1)=1,IF(AND(YEAR(JanSun1+21)=CalendarYear,MONTH(JanSun1+21)=1),JanSun1+21,""),IF(AND(YEAR(JanSun1+28)=CalendarYear,MONTH(JanSun1+28)=1),JanSun1+28,""))</f>
        <v>46046</v>
      </c>
      <c r="AE4" s="36">
        <f>IF(DAY(JanSun1)=1,IF(AND(YEAR(JanSun1+22)=CalendarYear,MONTH(JanSun1+22)=1),JanSun1+22,""),IF(AND(YEAR(JanSun1+29)=CalendarYear,MONTH(JanSun1+29)=1),JanSun1+29,""))</f>
        <v>46047</v>
      </c>
      <c r="AF4" s="36">
        <f>IF(DAY(JanSun1)=1,IF(AND(YEAR(JanSun1+23)=CalendarYear,MONTH(JanSun1+23)=1),JanSun1+23,""),IF(AND(YEAR(JanSun1+30)=CalendarYear,MONTH(JanSun1+30)=1),JanSun1+30,""))</f>
        <v>46048</v>
      </c>
      <c r="AG4" s="36">
        <f>IF(DAY(JanSun1)=1,IF(AND(YEAR(JanSun1+24)=CalendarYear,MONTH(JanSun1+24)=1),JanSun1+24,""),IF(AND(YEAR(JanSun1+31)=CalendarYear,MONTH(JanSun1+31)=1),JanSun1+31,""))</f>
        <v>46049</v>
      </c>
      <c r="AH4" s="36">
        <f>IF(DAY(JanSun1)=1,IF(AND(YEAR(JanSun1+25)=CalendarYear,MONTH(JanSun1+25)=1),JanSun1+25,""),IF(AND(YEAR(JanSun1+32)=CalendarYear,MONTH(JanSun1+32)=1),JanSun1+32,""))</f>
        <v>46050</v>
      </c>
      <c r="AI4" s="36">
        <f>IF(DAY(JanSun1)=1,IF(AND(YEAR(JanSun1+26)=CalendarYear,MONTH(JanSun1+26)=1),JanSun1+26,""),IF(AND(YEAR(JanSun1+33)=CalendarYear,MONTH(JanSun1+33)=1),JanSun1+33,""))</f>
        <v>46051</v>
      </c>
      <c r="AJ4" s="36">
        <f>IF(DAY(JanSun1)=1,IF(AND(YEAR(JanSun1+27)=CalendarYear,MONTH(JanSun1+27)=1),JanSun1+27,""),IF(AND(YEAR(JanSun1+34)=CalendarYear,MONTH(JanSun1+34)=1),JanSun1+34,""))</f>
        <v>46052</v>
      </c>
      <c r="AK4" s="36">
        <f>IF(DAY(JanSun1)=1,IF(AND(YEAR(JanSun1+28)=CalendarYear,MONTH(JanSun1+28)=1),JanSun1+28,""),IF(AND(YEAR(JanSun1+35)=CalendarYear,MONTH(JanSun1+35)=1),JanSun1+35,""))</f>
        <v>46053</v>
      </c>
      <c r="AL4" s="36" t="str">
        <f>IF(DAY(JanSun1)=1,IF(AND(YEAR(JanSun1+29)=CalendarYear,MONTH(JanSun1+29)=1),JanSun1+29,""),IF(AND(YEAR(JanSun1+36)=CalendarYear,MONTH(JanSun1+36)=1),JanSun1+36,""))</f>
        <v/>
      </c>
      <c r="AM4" s="37" t="str">
        <f>IF(DAY(JanSun1)=1,IF(AND(YEAR(JanSun1+30)=CalendarYear,MONTH(JanSun1+30)=1),JanSun1+30,""),IF(AND(YEAR(JanSun1+37)=CalendarYear,MONTH(JanSun1+37)=1),JanSun1+37,""))</f>
        <v/>
      </c>
    </row>
    <row r="5" spans="2:39" s="3" customFormat="1" ht="18.899999999999999" customHeight="1" x14ac:dyDescent="0.35">
      <c r="B5" s="168"/>
      <c r="C5" s="4" t="s">
        <v>0</v>
      </c>
      <c r="D5" s="4" t="s">
        <v>1</v>
      </c>
      <c r="E5" s="4" t="s">
        <v>2</v>
      </c>
      <c r="F5" s="4" t="s">
        <v>3</v>
      </c>
      <c r="G5" s="4" t="s">
        <v>4</v>
      </c>
      <c r="H5" s="4" t="s">
        <v>5</v>
      </c>
      <c r="I5" s="4" t="s">
        <v>6</v>
      </c>
      <c r="J5" s="4" t="s">
        <v>0</v>
      </c>
      <c r="K5" s="4" t="s">
        <v>1</v>
      </c>
      <c r="L5" s="4" t="s">
        <v>2</v>
      </c>
      <c r="M5" s="4" t="s">
        <v>3</v>
      </c>
      <c r="N5" s="4" t="s">
        <v>4</v>
      </c>
      <c r="O5" s="4" t="s">
        <v>5</v>
      </c>
      <c r="P5" s="4" t="s">
        <v>6</v>
      </c>
      <c r="Q5" s="4" t="s">
        <v>0</v>
      </c>
      <c r="R5" s="4" t="s">
        <v>1</v>
      </c>
      <c r="S5" s="4" t="s">
        <v>2</v>
      </c>
      <c r="T5" s="4" t="s">
        <v>3</v>
      </c>
      <c r="U5" s="4" t="s">
        <v>4</v>
      </c>
      <c r="V5" s="4" t="s">
        <v>5</v>
      </c>
      <c r="W5" s="4" t="s">
        <v>6</v>
      </c>
      <c r="X5" s="4" t="s">
        <v>0</v>
      </c>
      <c r="Y5" s="4" t="s">
        <v>1</v>
      </c>
      <c r="Z5" s="4" t="s">
        <v>2</v>
      </c>
      <c r="AA5" s="4" t="s">
        <v>3</v>
      </c>
      <c r="AB5" s="4" t="s">
        <v>4</v>
      </c>
      <c r="AC5" s="4" t="s">
        <v>5</v>
      </c>
      <c r="AD5" s="4" t="s">
        <v>6</v>
      </c>
      <c r="AE5" s="4" t="s">
        <v>0</v>
      </c>
      <c r="AF5" s="4" t="s">
        <v>1</v>
      </c>
      <c r="AG5" s="4" t="s">
        <v>2</v>
      </c>
      <c r="AH5" s="4" t="s">
        <v>3</v>
      </c>
      <c r="AI5" s="4" t="s">
        <v>4</v>
      </c>
      <c r="AJ5" s="4" t="s">
        <v>5</v>
      </c>
      <c r="AK5" s="4" t="s">
        <v>6</v>
      </c>
      <c r="AL5" s="4" t="s">
        <v>0</v>
      </c>
      <c r="AM5" s="38" t="s">
        <v>1</v>
      </c>
    </row>
    <row r="6" spans="2:39" ht="34.799999999999997" x14ac:dyDescent="0.35">
      <c r="B6" s="39" t="s">
        <v>19</v>
      </c>
      <c r="C6" s="15"/>
      <c r="D6" s="15"/>
      <c r="E6" s="15"/>
      <c r="F6" s="67" t="s">
        <v>18</v>
      </c>
      <c r="G6" s="15"/>
      <c r="H6" s="15"/>
      <c r="I6" s="15"/>
      <c r="J6" s="15"/>
      <c r="K6" s="18"/>
      <c r="L6" s="18"/>
      <c r="M6" s="18"/>
      <c r="N6" s="18"/>
      <c r="O6" s="18"/>
      <c r="P6" s="18"/>
      <c r="Q6" s="18"/>
      <c r="R6" s="57"/>
      <c r="S6" s="57"/>
      <c r="T6" s="57"/>
      <c r="U6" s="57"/>
      <c r="V6" s="57"/>
      <c r="W6" s="57"/>
      <c r="X6" s="57"/>
      <c r="Y6" s="58"/>
      <c r="Z6" s="58"/>
      <c r="AA6" s="58"/>
      <c r="AB6" s="58"/>
      <c r="AC6" s="58"/>
      <c r="AD6" s="58"/>
      <c r="AE6" s="58"/>
      <c r="AF6" s="18"/>
      <c r="AG6" s="18"/>
      <c r="AH6" s="18"/>
      <c r="AI6" s="18"/>
      <c r="AJ6" s="18"/>
      <c r="AK6" s="15"/>
      <c r="AL6" s="15"/>
      <c r="AM6" s="40"/>
    </row>
    <row r="7" spans="2:39" ht="34.799999999999997" x14ac:dyDescent="0.35">
      <c r="B7" s="41" t="s">
        <v>9</v>
      </c>
      <c r="C7" s="19"/>
      <c r="D7" s="19"/>
      <c r="E7" s="19"/>
      <c r="F7" s="51"/>
      <c r="G7" s="19"/>
      <c r="H7" s="19"/>
      <c r="I7" s="19"/>
      <c r="J7" s="19"/>
      <c r="K7" s="64"/>
      <c r="L7" s="64"/>
      <c r="M7" s="64"/>
      <c r="N7" s="64"/>
      <c r="O7" s="64"/>
      <c r="P7" s="19"/>
      <c r="Q7" s="19"/>
      <c r="R7" s="63"/>
      <c r="S7" s="63"/>
      <c r="T7" s="63"/>
      <c r="U7" s="63"/>
      <c r="V7" s="63"/>
      <c r="W7" s="19"/>
      <c r="X7" s="19"/>
      <c r="Y7" s="20"/>
      <c r="Z7" s="20"/>
      <c r="AA7" s="20"/>
      <c r="AB7" s="20"/>
      <c r="AC7" s="20"/>
      <c r="AD7" s="19"/>
      <c r="AE7" s="19"/>
      <c r="AF7" s="62"/>
      <c r="AG7" s="62"/>
      <c r="AH7" s="62"/>
      <c r="AI7" s="62"/>
      <c r="AJ7" s="62"/>
      <c r="AK7" s="19"/>
      <c r="AL7" s="19"/>
      <c r="AM7" s="42"/>
    </row>
    <row r="8" spans="2:39" ht="35.4" thickBot="1" x14ac:dyDescent="0.4">
      <c r="B8" s="43" t="s">
        <v>11</v>
      </c>
      <c r="C8" s="44"/>
      <c r="D8" s="44"/>
      <c r="E8" s="44"/>
      <c r="F8" s="68"/>
      <c r="G8" s="68"/>
      <c r="H8" s="68"/>
      <c r="I8" s="68"/>
      <c r="J8" s="68"/>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5"/>
    </row>
    <row r="9" spans="2:39" ht="12" customHeight="1" thickBot="1" x14ac:dyDescent="0.4"/>
    <row r="10" spans="2:39" s="3" customFormat="1" ht="18.899999999999999" customHeight="1" x14ac:dyDescent="0.35">
      <c r="B10" s="167">
        <f>DATE(CalendarYear,2,1)</f>
        <v>46054</v>
      </c>
      <c r="C10" s="35">
        <f>IF(DAY(FebSun1)=1,"",IF(AND(YEAR(FebSun1+1)=CalendarYear,MONTH(FebSun1+1)=2),FebSun1+1,""))</f>
        <v>46054</v>
      </c>
      <c r="D10" s="36">
        <f>IF(DAY(FebSun1)=1,"",IF(AND(YEAR(FebSun1+2)=CalendarYear,MONTH(FebSun1+2)=2),FebSun1+2,""))</f>
        <v>46055</v>
      </c>
      <c r="E10" s="36">
        <f>IF(DAY(FebSun1)=1,"",IF(AND(YEAR(FebSun1+3)=CalendarYear,MONTH(FebSun1+3)=2),FebSun1+3,""))</f>
        <v>46056</v>
      </c>
      <c r="F10" s="36">
        <f>IF(DAY(FebSun1)=1,"",IF(AND(YEAR(FebSun1+4)=CalendarYear,MONTH(FebSun1+4)=2),FebSun1+4,""))</f>
        <v>46057</v>
      </c>
      <c r="G10" s="36">
        <f>IF(DAY(FebSun1)=1,"",IF(AND(YEAR(FebSun1+5)=CalendarYear,MONTH(FebSun1+5)=2),FebSun1+5,""))</f>
        <v>46058</v>
      </c>
      <c r="H10" s="36">
        <f>IF(DAY(FebSun1)=1,"",IF(AND(YEAR(FebSun1+6)=CalendarYear,MONTH(FebSun1+6)=2),FebSun1+6,""))</f>
        <v>46059</v>
      </c>
      <c r="I10" s="36">
        <f>IF(DAY(FebSun1)=1,IF(AND(YEAR(FebSun1)=CalendarYear,MONTH(FebSun1)=2),FebSun1,""),IF(AND(YEAR(FebSun1+7)=CalendarYear,MONTH(FebSun1+7)=2),FebSun1+7,""))</f>
        <v>46060</v>
      </c>
      <c r="J10" s="36">
        <f>IF(DAY(FebSun1)=1,IF(AND(YEAR(FebSun1+1)=CalendarYear,MONTH(FebSun1+1)=2),FebSun1+1,""),IF(AND(YEAR(FebSun1+8)=CalendarYear,MONTH(FebSun1+8)=2),FebSun1+8,""))</f>
        <v>46061</v>
      </c>
      <c r="K10" s="36">
        <f>IF(DAY(FebSun1)=1,IF(AND(YEAR(FebSun1+2)=CalendarYear,MONTH(FebSun1+2)=2),FebSun1+2,""),IF(AND(YEAR(FebSun1+9)=CalendarYear,MONTH(FebSun1+9)=2),FebSun1+9,""))</f>
        <v>46062</v>
      </c>
      <c r="L10" s="36">
        <f>IF(DAY(FebSun1)=1,IF(AND(YEAR(FebSun1+3)=CalendarYear,MONTH(FebSun1+3)=2),FebSun1+3,""),IF(AND(YEAR(FebSun1+10)=CalendarYear,MONTH(FebSun1+10)=2),FebSun1+10,""))</f>
        <v>46063</v>
      </c>
      <c r="M10" s="36">
        <f>IF(DAY(FebSun1)=1,IF(AND(YEAR(FebSun1+4)=CalendarYear,MONTH(FebSun1+4)=2),FebSun1+4,""),IF(AND(YEAR(FebSun1+11)=CalendarYear,MONTH(FebSun1+11)=2),FebSun1+11,""))</f>
        <v>46064</v>
      </c>
      <c r="N10" s="36">
        <f>IF(DAY(FebSun1)=1,IF(AND(YEAR(FebSun1+5)=CalendarYear,MONTH(FebSun1+5)=2),FebSun1+5,""),IF(AND(YEAR(FebSun1+12)=CalendarYear,MONTH(FebSun1+12)=2),FebSun1+12,""))</f>
        <v>46065</v>
      </c>
      <c r="O10" s="36">
        <f>IF(DAY(FebSun1)=1,IF(AND(YEAR(FebSun1+6)=CalendarYear,MONTH(FebSun1+6)=2),FebSun1+6,""),IF(AND(YEAR(FebSun1+13)=CalendarYear,MONTH(FebSun1+13)=2),FebSun1+13,""))</f>
        <v>46066</v>
      </c>
      <c r="P10" s="36">
        <f>IF(DAY(FebSun1)=1,IF(AND(YEAR(FebSun1+7)=CalendarYear,MONTH(FebSun1+7)=2),FebSun1+7,""),IF(AND(YEAR(FebSun1+14)=CalendarYear,MONTH(FebSun1+14)=2),FebSun1+14,""))</f>
        <v>46067</v>
      </c>
      <c r="Q10" s="36">
        <f>IF(DAY(FebSun1)=1,IF(AND(YEAR(FebSun1+8)=CalendarYear,MONTH(FebSun1+8)=2),FebSun1+8,""),IF(AND(YEAR(FebSun1+15)=CalendarYear,MONTH(FebSun1+15)=2),FebSun1+15,""))</f>
        <v>46068</v>
      </c>
      <c r="R10" s="36">
        <f>IF(DAY(FebSun1)=1,IF(AND(YEAR(FebSun1+9)=CalendarYear,MONTH(FebSun1+9)=2),FebSun1+9,""),IF(AND(YEAR(FebSun1+16)=CalendarYear,MONTH(FebSun1+16)=2),FebSun1+16,""))</f>
        <v>46069</v>
      </c>
      <c r="S10" s="36">
        <f>IF(DAY(FebSun1)=1,IF(AND(YEAR(FebSun1+10)=CalendarYear,MONTH(FebSun1+10)=2),FebSun1+10,""),IF(AND(YEAR(FebSun1+17)=CalendarYear,MONTH(FebSun1+17)=2),FebSun1+17,""))</f>
        <v>46070</v>
      </c>
      <c r="T10" s="36">
        <f>IF(DAY(FebSun1)=1,IF(AND(YEAR(FebSun1+11)=CalendarYear,MONTH(FebSun1+11)=2),FebSun1+11,""),IF(AND(YEAR(FebSun1+18)=CalendarYear,MONTH(FebSun1+18)=2),FebSun1+18,""))</f>
        <v>46071</v>
      </c>
      <c r="U10" s="36">
        <f>IF(DAY(FebSun1)=1,IF(AND(YEAR(FebSun1+12)=CalendarYear,MONTH(FebSun1+12)=2),FebSun1+12,""),IF(AND(YEAR(FebSun1+19)=CalendarYear,MONTH(FebSun1+19)=2),FebSun1+19,""))</f>
        <v>46072</v>
      </c>
      <c r="V10" s="36">
        <f>IF(DAY(FebSun1)=1,IF(AND(YEAR(FebSun1+13)=CalendarYear,MONTH(FebSun1+13)=2),FebSun1+13,""),IF(AND(YEAR(FebSun1+20)=CalendarYear,MONTH(FebSun1+20)=2),FebSun1+20,""))</f>
        <v>46073</v>
      </c>
      <c r="W10" s="36">
        <f>IF(DAY(FebSun1)=1,IF(AND(YEAR(FebSun1+14)=CalendarYear,MONTH(FebSun1+14)=2),FebSun1+14,""),IF(AND(YEAR(FebSun1+21)=CalendarYear,MONTH(FebSun1+21)=2),FebSun1+21,""))</f>
        <v>46074</v>
      </c>
      <c r="X10" s="36">
        <f>IF(DAY(FebSun1)=1,IF(AND(YEAR(FebSun1+15)=CalendarYear,MONTH(FebSun1+15)=2),FebSun1+15,""),IF(AND(YEAR(FebSun1+22)=CalendarYear,MONTH(FebSun1+22)=2),FebSun1+22,""))</f>
        <v>46075</v>
      </c>
      <c r="Y10" s="36">
        <f>IF(DAY(FebSun1)=1,IF(AND(YEAR(FebSun1+16)=CalendarYear,MONTH(FebSun1+16)=2),FebSun1+16,""),IF(AND(YEAR(FebSun1+23)=CalendarYear,MONTH(FebSun1+23)=2),FebSun1+23,""))</f>
        <v>46076</v>
      </c>
      <c r="Z10" s="36">
        <f>IF(DAY(FebSun1)=1,IF(AND(YEAR(FebSun1+17)=CalendarYear,MONTH(FebSun1+17)=2),FebSun1+17,""),IF(AND(YEAR(FebSun1+24)=CalendarYear,MONTH(FebSun1+24)=2),FebSun1+24,""))</f>
        <v>46077</v>
      </c>
      <c r="AA10" s="36">
        <f>IF(DAY(FebSun1)=1,IF(AND(YEAR(FebSun1+18)=CalendarYear,MONTH(FebSun1+18)=2),FebSun1+18,""),IF(AND(YEAR(FebSun1+25)=CalendarYear,MONTH(FebSun1+25)=2),FebSun1+25,""))</f>
        <v>46078</v>
      </c>
      <c r="AB10" s="36">
        <f>IF(DAY(FebSun1)=1,IF(AND(YEAR(FebSun1+19)=CalendarYear,MONTH(FebSun1+19)=2),FebSun1+19,""),IF(AND(YEAR(FebSun1+26)=CalendarYear,MONTH(FebSun1+26)=2),FebSun1+26,""))</f>
        <v>46079</v>
      </c>
      <c r="AC10" s="36">
        <f>IF(DAY(FebSun1)=1,IF(AND(YEAR(FebSun1+20)=CalendarYear,MONTH(FebSun1+20)=2),FebSun1+20,""),IF(AND(YEAR(FebSun1+27)=CalendarYear,MONTH(FebSun1+27)=2),FebSun1+27,""))</f>
        <v>46080</v>
      </c>
      <c r="AD10" s="36">
        <f>IF(DAY(FebSun1)=1,IF(AND(YEAR(FebSun1+21)=CalendarYear,MONTH(FebSun1+21)=2),FebSun1+21,""),IF(AND(YEAR(FebSun1+28)=CalendarYear,MONTH(FebSun1+28)=2),FebSun1+28,""))</f>
        <v>46081</v>
      </c>
      <c r="AE10" s="36" t="str">
        <f>IF(DAY(FebSun1)=1,IF(AND(YEAR(FebSun1+22)=CalendarYear,MONTH(FebSun1+22)=2),FebSun1+22,""),IF(AND(YEAR(FebSun1+29)=CalendarYear,MONTH(FebSun1+29)=2),FebSun1+29,""))</f>
        <v/>
      </c>
      <c r="AF10" s="36" t="str">
        <f>IF(DAY(FebSun1)=1,IF(AND(YEAR(FebSun1+23)=CalendarYear,MONTH(FebSun1+23)=2),FebSun1+23,""),IF(AND(YEAR(FebSun1+30)=CalendarYear,MONTH(FebSun1+30)=2),FebSun1+30,""))</f>
        <v/>
      </c>
      <c r="AG10" s="36" t="str">
        <f>IF(DAY(FebSun1)=1,IF(AND(YEAR(FebSun1+24)=CalendarYear,MONTH(FebSun1+24)=2),FebSun1+24,""),IF(AND(YEAR(FebSun1+31)=CalendarYear,MONTH(FebSun1+31)=2),FebSun1+31,""))</f>
        <v/>
      </c>
      <c r="AH10" s="36" t="str">
        <f>IF(DAY(FebSun1)=1,IF(AND(YEAR(FebSun1+25)=CalendarYear,MONTH(FebSun1+25)=2),FebSun1+25,""),IF(AND(YEAR(FebSun1+32)=CalendarYear,MONTH(FebSun1+32)=2),FebSun1+32,""))</f>
        <v/>
      </c>
      <c r="AI10" s="36" t="str">
        <f>IF(DAY(FebSun1)=1,IF(AND(YEAR(FebSun1+26)=CalendarYear,MONTH(FebSun1+26)=2),FebSun1+26,""),IF(AND(YEAR(FebSun1+33)=CalendarYear,MONTH(FebSun1+33)=2),FebSun1+33,""))</f>
        <v/>
      </c>
      <c r="AJ10" s="36" t="str">
        <f>IF(DAY(FebSun1)=1,IF(AND(YEAR(FebSun1+27)=CalendarYear,MONTH(FebSun1+27)=2),FebSun1+27,""),IF(AND(YEAR(FebSun1+34)=CalendarYear,MONTH(FebSun1+34)=2),FebSun1+34,""))</f>
        <v/>
      </c>
      <c r="AK10" s="35" t="str">
        <f>IF(DAY(FebSun1)=1,IF(AND(YEAR(FebSun1+28)=CalendarYear,MONTH(FebSun1+28)=2),FebSun1+28,""),IF(AND(YEAR(FebSun1+35)=CalendarYear,MONTH(FebSun1+35)=2),FebSun1+35,""))</f>
        <v/>
      </c>
      <c r="AL10" s="35" t="str">
        <f>IF(DAY(FebSun1)=1,IF(AND(YEAR(FebSun1+29)=CalendarYear,MONTH(FebSun1+29)=2),FebSun1+29,""),IF(AND(YEAR(FebSun1+36)=CalendarYear,MONTH(FebSun1+36)=2),FebSun1+36,""))</f>
        <v/>
      </c>
      <c r="AM10" s="37" t="str">
        <f>IF(DAY(FebSun1)=1,IF(AND(YEAR(FebSun1+30)=CalendarYear,MONTH(FebSun1+30)=2),FebSun1+30,""),IF(AND(YEAR(FebSun1+37)=CalendarYear,MONTH(FebSun1+37)=2),FebSun1+37,""))</f>
        <v/>
      </c>
    </row>
    <row r="11" spans="2:39" s="3" customFormat="1" ht="18.899999999999999" customHeight="1" x14ac:dyDescent="0.35">
      <c r="B11" s="168"/>
      <c r="C11" s="4" t="s">
        <v>0</v>
      </c>
      <c r="D11" s="4" t="s">
        <v>1</v>
      </c>
      <c r="E11" s="4" t="s">
        <v>2</v>
      </c>
      <c r="F11" s="4" t="s">
        <v>3</v>
      </c>
      <c r="G11" s="4" t="s">
        <v>4</v>
      </c>
      <c r="H11" s="4" t="s">
        <v>5</v>
      </c>
      <c r="I11" s="4" t="s">
        <v>6</v>
      </c>
      <c r="J11" s="4" t="s">
        <v>0</v>
      </c>
      <c r="K11" s="4" t="s">
        <v>1</v>
      </c>
      <c r="L11" s="4" t="s">
        <v>2</v>
      </c>
      <c r="M11" s="4" t="s">
        <v>3</v>
      </c>
      <c r="N11" s="4" t="s">
        <v>4</v>
      </c>
      <c r="O11" s="4" t="s">
        <v>5</v>
      </c>
      <c r="P11" s="4" t="s">
        <v>6</v>
      </c>
      <c r="Q11" s="4" t="s">
        <v>0</v>
      </c>
      <c r="R11" s="4" t="s">
        <v>1</v>
      </c>
      <c r="S11" s="4" t="s">
        <v>2</v>
      </c>
      <c r="T11" s="4" t="s">
        <v>3</v>
      </c>
      <c r="U11" s="4" t="s">
        <v>4</v>
      </c>
      <c r="V11" s="4" t="s">
        <v>5</v>
      </c>
      <c r="W11" s="4" t="s">
        <v>6</v>
      </c>
      <c r="X11" s="4" t="s">
        <v>0</v>
      </c>
      <c r="Y11" s="4" t="s">
        <v>1</v>
      </c>
      <c r="Z11" s="4" t="s">
        <v>2</v>
      </c>
      <c r="AA11" s="4" t="s">
        <v>3</v>
      </c>
      <c r="AB11" s="4" t="s">
        <v>4</v>
      </c>
      <c r="AC11" s="4" t="s">
        <v>5</v>
      </c>
      <c r="AD11" s="4" t="s">
        <v>6</v>
      </c>
      <c r="AE11" s="4" t="s">
        <v>0</v>
      </c>
      <c r="AF11" s="4" t="s">
        <v>1</v>
      </c>
      <c r="AG11" s="4" t="s">
        <v>2</v>
      </c>
      <c r="AH11" s="4" t="s">
        <v>3</v>
      </c>
      <c r="AI11" s="4" t="s">
        <v>4</v>
      </c>
      <c r="AJ11" s="4" t="s">
        <v>5</v>
      </c>
      <c r="AK11" s="4" t="s">
        <v>6</v>
      </c>
      <c r="AL11" s="4" t="s">
        <v>0</v>
      </c>
      <c r="AM11" s="38" t="s">
        <v>1</v>
      </c>
    </row>
    <row r="12" spans="2:39" ht="34.799999999999997" x14ac:dyDescent="0.35">
      <c r="B12" s="39" t="s">
        <v>19</v>
      </c>
      <c r="C12" s="15"/>
      <c r="D12" s="15"/>
      <c r="E12" s="15"/>
      <c r="F12" s="15"/>
      <c r="G12" s="15"/>
      <c r="H12" s="15"/>
      <c r="I12" s="18"/>
      <c r="J12" s="18"/>
      <c r="K12" s="57"/>
      <c r="L12" s="57"/>
      <c r="M12" s="57"/>
      <c r="N12" s="57"/>
      <c r="O12" s="57"/>
      <c r="P12" s="57"/>
      <c r="Q12" s="57"/>
      <c r="R12" s="58"/>
      <c r="S12" s="58"/>
      <c r="T12" s="58"/>
      <c r="U12" s="58"/>
      <c r="V12" s="58"/>
      <c r="W12" s="58"/>
      <c r="X12" s="58"/>
      <c r="Y12" s="18"/>
      <c r="Z12" s="18"/>
      <c r="AA12" s="18"/>
      <c r="AB12" s="18"/>
      <c r="AC12" s="18"/>
      <c r="AD12" s="18"/>
      <c r="AE12" s="18"/>
      <c r="AF12" s="57"/>
      <c r="AG12" s="57"/>
      <c r="AH12" s="57"/>
      <c r="AI12" s="57"/>
      <c r="AJ12" s="57"/>
      <c r="AK12" s="15"/>
      <c r="AL12" s="15"/>
      <c r="AM12" s="40"/>
    </row>
    <row r="13" spans="2:39" ht="34.799999999999997" x14ac:dyDescent="0.35">
      <c r="B13" s="41" t="s">
        <v>9</v>
      </c>
      <c r="C13" s="19"/>
      <c r="D13" s="19"/>
      <c r="E13" s="19"/>
      <c r="F13" s="19"/>
      <c r="G13" s="19"/>
      <c r="H13" s="19"/>
      <c r="I13" s="19"/>
      <c r="J13" s="19"/>
      <c r="K13" s="63"/>
      <c r="L13" s="63"/>
      <c r="M13" s="63"/>
      <c r="N13" s="63"/>
      <c r="O13" s="63"/>
      <c r="P13" s="19"/>
      <c r="Q13" s="19"/>
      <c r="R13" s="20"/>
      <c r="S13" s="20"/>
      <c r="T13" s="20"/>
      <c r="U13" s="20"/>
      <c r="V13" s="20"/>
      <c r="W13" s="19"/>
      <c r="X13" s="19"/>
      <c r="Y13" s="62"/>
      <c r="Z13" s="62"/>
      <c r="AA13" s="62"/>
      <c r="AB13" s="62"/>
      <c r="AC13" s="62"/>
      <c r="AD13" s="19"/>
      <c r="AE13" s="19"/>
      <c r="AF13" s="63"/>
      <c r="AG13" s="63"/>
      <c r="AH13" s="63"/>
      <c r="AI13" s="63"/>
      <c r="AJ13" s="63"/>
      <c r="AK13" s="19"/>
      <c r="AL13" s="19"/>
      <c r="AM13" s="42"/>
    </row>
    <row r="14" spans="2:39" ht="35.4" thickBot="1" x14ac:dyDescent="0.4">
      <c r="B14" s="43" t="s">
        <v>11</v>
      </c>
      <c r="C14" s="44"/>
      <c r="D14" s="44"/>
      <c r="E14" s="44"/>
      <c r="F14" s="44"/>
      <c r="G14" s="44"/>
      <c r="H14" s="44"/>
      <c r="I14" s="44"/>
      <c r="J14" s="44"/>
      <c r="K14" s="44"/>
      <c r="L14" s="44"/>
      <c r="M14" s="44"/>
      <c r="N14" s="44"/>
      <c r="O14" s="44"/>
      <c r="P14" s="44"/>
      <c r="Q14" s="44"/>
      <c r="R14" s="44"/>
      <c r="S14" s="44"/>
      <c r="T14" s="44"/>
      <c r="U14" s="44"/>
      <c r="V14" s="44"/>
      <c r="W14" s="68"/>
      <c r="X14" s="68"/>
      <c r="Y14" s="68"/>
      <c r="Z14" s="68"/>
      <c r="AA14" s="68"/>
      <c r="AB14" s="68"/>
      <c r="AC14" s="68"/>
      <c r="AD14" s="68"/>
      <c r="AE14" s="68"/>
      <c r="AF14" s="44"/>
      <c r="AG14" s="44"/>
      <c r="AH14" s="44"/>
      <c r="AI14" s="44"/>
      <c r="AJ14" s="44"/>
      <c r="AK14" s="44"/>
      <c r="AL14" s="44"/>
      <c r="AM14" s="45"/>
    </row>
    <row r="15" spans="2:39" ht="12" customHeight="1" thickBot="1" x14ac:dyDescent="0.4"/>
    <row r="16" spans="2:39" s="3" customFormat="1" ht="18.899999999999999" customHeight="1" x14ac:dyDescent="0.35">
      <c r="B16" s="167">
        <f>DATE(CalendarYear,3,1)</f>
        <v>46082</v>
      </c>
      <c r="C16" s="35">
        <f>IF(DAY(MarSun1)=1,"",IF(AND(YEAR(MarSun1+1)=CalendarYear,MONTH(MarSun1+1)=3),MarSun1+1,""))</f>
        <v>46082</v>
      </c>
      <c r="D16" s="36">
        <f>IF(DAY(MarSun1)=1,"",IF(AND(YEAR(MarSun1+2)=CalendarYear,MONTH(MarSun1+2)=3),MarSun1+2,""))</f>
        <v>46083</v>
      </c>
      <c r="E16" s="36">
        <f>IF(DAY(MarSun1)=1,"",IF(AND(YEAR(MarSun1+3)=CalendarYear,MONTH(MarSun1+3)=3),MarSun1+3,""))</f>
        <v>46084</v>
      </c>
      <c r="F16" s="36">
        <f>IF(DAY(MarSun1)=1,"",IF(AND(YEAR(MarSun1+4)=CalendarYear,MONTH(MarSun1+4)=3),MarSun1+4,""))</f>
        <v>46085</v>
      </c>
      <c r="G16" s="36">
        <f>IF(DAY(MarSun1)=1,"",IF(AND(YEAR(MarSun1+5)=CalendarYear,MONTH(MarSun1+5)=3),MarSun1+5,""))</f>
        <v>46086</v>
      </c>
      <c r="H16" s="36">
        <f>IF(DAY(MarSun1)=1,"",IF(AND(YEAR(MarSun1+6)=CalendarYear,MONTH(MarSun1+6)=3),MarSun1+6,""))</f>
        <v>46087</v>
      </c>
      <c r="I16" s="36">
        <f>IF(DAY(MarSun1)=1,IF(AND(YEAR(MarSun1)=CalendarYear,MONTH(MarSun1)=3),MarSun1,""),IF(AND(YEAR(MarSun1+7)=CalendarYear,MONTH(MarSun1+7)=3),MarSun1+7,""))</f>
        <v>46088</v>
      </c>
      <c r="J16" s="36">
        <f>IF(DAY(MarSun1)=1,IF(AND(YEAR(MarSun1+1)=CalendarYear,MONTH(MarSun1+1)=3),MarSun1+1,""),IF(AND(YEAR(MarSun1+8)=CalendarYear,MONTH(MarSun1+8)=3),MarSun1+8,""))</f>
        <v>46089</v>
      </c>
      <c r="K16" s="36">
        <f>IF(DAY(MarSun1)=1,IF(AND(YEAR(MarSun1+2)=CalendarYear,MONTH(MarSun1+2)=3),MarSun1+2,""),IF(AND(YEAR(MarSun1+9)=CalendarYear,MONTH(MarSun1+9)=3),MarSun1+9,""))</f>
        <v>46090</v>
      </c>
      <c r="L16" s="36">
        <f>IF(DAY(MarSun1)=1,IF(AND(YEAR(MarSun1+3)=CalendarYear,MONTH(MarSun1+3)=3),MarSun1+3,""),IF(AND(YEAR(MarSun1+10)=CalendarYear,MONTH(MarSun1+10)=3),MarSun1+10,""))</f>
        <v>46091</v>
      </c>
      <c r="M16" s="36">
        <f>IF(DAY(MarSun1)=1,IF(AND(YEAR(MarSun1+4)=CalendarYear,MONTH(MarSun1+4)=3),MarSun1+4,""),IF(AND(YEAR(MarSun1+11)=CalendarYear,MONTH(MarSun1+11)=3),MarSun1+11,""))</f>
        <v>46092</v>
      </c>
      <c r="N16" s="36">
        <f>IF(DAY(MarSun1)=1,IF(AND(YEAR(MarSun1+5)=CalendarYear,MONTH(MarSun1+5)=3),MarSun1+5,""),IF(AND(YEAR(MarSun1+12)=CalendarYear,MONTH(MarSun1+12)=3),MarSun1+12,""))</f>
        <v>46093</v>
      </c>
      <c r="O16" s="36">
        <f>IF(DAY(MarSun1)=1,IF(AND(YEAR(MarSun1+6)=CalendarYear,MONTH(MarSun1+6)=3),MarSun1+6,""),IF(AND(YEAR(MarSun1+13)=CalendarYear,MONTH(MarSun1+13)=3),MarSun1+13,""))</f>
        <v>46094</v>
      </c>
      <c r="P16" s="36">
        <f>IF(DAY(MarSun1)=1,IF(AND(YEAR(MarSun1+7)=CalendarYear,MONTH(MarSun1+7)=3),MarSun1+7,""),IF(AND(YEAR(MarSun1+14)=CalendarYear,MONTH(MarSun1+14)=3),MarSun1+14,""))</f>
        <v>46095</v>
      </c>
      <c r="Q16" s="36">
        <f>IF(DAY(MarSun1)=1,IF(AND(YEAR(MarSun1+8)=CalendarYear,MONTH(MarSun1+8)=3),MarSun1+8,""),IF(AND(YEAR(MarSun1+15)=CalendarYear,MONTH(MarSun1+15)=3),MarSun1+15,""))</f>
        <v>46096</v>
      </c>
      <c r="R16" s="36">
        <f>IF(DAY(MarSun1)=1,IF(AND(YEAR(MarSun1+9)=CalendarYear,MONTH(MarSun1+9)=3),MarSun1+9,""),IF(AND(YEAR(MarSun1+16)=CalendarYear,MONTH(MarSun1+16)=3),MarSun1+16,""))</f>
        <v>46097</v>
      </c>
      <c r="S16" s="36">
        <f>IF(DAY(MarSun1)=1,IF(AND(YEAR(MarSun1+10)=CalendarYear,MONTH(MarSun1+10)=3),MarSun1+10,""),IF(AND(YEAR(MarSun1+17)=CalendarYear,MONTH(MarSun1+17)=3),MarSun1+17,""))</f>
        <v>46098</v>
      </c>
      <c r="T16" s="36">
        <f>IF(DAY(MarSun1)=1,IF(AND(YEAR(MarSun1+11)=CalendarYear,MONTH(MarSun1+11)=3),MarSun1+11,""),IF(AND(YEAR(MarSun1+18)=CalendarYear,MONTH(MarSun1+18)=3),MarSun1+18,""))</f>
        <v>46099</v>
      </c>
      <c r="U16" s="36">
        <f>IF(DAY(MarSun1)=1,IF(AND(YEAR(MarSun1+12)=CalendarYear,MONTH(MarSun1+12)=3),MarSun1+12,""),IF(AND(YEAR(MarSun1+19)=CalendarYear,MONTH(MarSun1+19)=3),MarSun1+19,""))</f>
        <v>46100</v>
      </c>
      <c r="V16" s="36">
        <f>IF(DAY(MarSun1)=1,IF(AND(YEAR(MarSun1+13)=CalendarYear,MONTH(MarSun1+13)=3),MarSun1+13,""),IF(AND(YEAR(MarSun1+20)=CalendarYear,MONTH(MarSun1+20)=3),MarSun1+20,""))</f>
        <v>46101</v>
      </c>
      <c r="W16" s="36">
        <f>IF(DAY(MarSun1)=1,IF(AND(YEAR(MarSun1+14)=CalendarYear,MONTH(MarSun1+14)=3),MarSun1+14,""),IF(AND(YEAR(MarSun1+21)=CalendarYear,MONTH(MarSun1+21)=3),MarSun1+21,""))</f>
        <v>46102</v>
      </c>
      <c r="X16" s="36">
        <f>IF(DAY(MarSun1)=1,IF(AND(YEAR(MarSun1+15)=CalendarYear,MONTH(MarSun1+15)=3),MarSun1+15,""),IF(AND(YEAR(MarSun1+22)=CalendarYear,MONTH(MarSun1+22)=3),MarSun1+22,""))</f>
        <v>46103</v>
      </c>
      <c r="Y16" s="36">
        <f>IF(DAY(MarSun1)=1,IF(AND(YEAR(MarSun1+16)=CalendarYear,MONTH(MarSun1+16)=3),MarSun1+16,""),IF(AND(YEAR(MarSun1+23)=CalendarYear,MONTH(MarSun1+23)=3),MarSun1+23,""))</f>
        <v>46104</v>
      </c>
      <c r="Z16" s="36">
        <f>IF(DAY(MarSun1)=1,IF(AND(YEAR(MarSun1+17)=CalendarYear,MONTH(MarSun1+17)=3),MarSun1+17,""),IF(AND(YEAR(MarSun1+24)=CalendarYear,MONTH(MarSun1+24)=3),MarSun1+24,""))</f>
        <v>46105</v>
      </c>
      <c r="AA16" s="36">
        <f>IF(DAY(MarSun1)=1,IF(AND(YEAR(MarSun1+18)=CalendarYear,MONTH(MarSun1+18)=3),MarSun1+18,""),IF(AND(YEAR(MarSun1+25)=CalendarYear,MONTH(MarSun1+25)=3),MarSun1+25,""))</f>
        <v>46106</v>
      </c>
      <c r="AB16" s="36">
        <f>IF(DAY(MarSun1)=1,IF(AND(YEAR(MarSun1+19)=CalendarYear,MONTH(MarSun1+19)=3),MarSun1+19,""),IF(AND(YEAR(MarSun1+26)=CalendarYear,MONTH(MarSun1+26)=3),MarSun1+26,""))</f>
        <v>46107</v>
      </c>
      <c r="AC16" s="36">
        <f>IF(DAY(MarSun1)=1,IF(AND(YEAR(MarSun1+20)=CalendarYear,MONTH(MarSun1+20)=3),MarSun1+20,""),IF(AND(YEAR(MarSun1+27)=CalendarYear,MONTH(MarSun1+27)=3),MarSun1+27,""))</f>
        <v>46108</v>
      </c>
      <c r="AD16" s="36">
        <f>IF(DAY(MarSun1)=1,IF(AND(YEAR(MarSun1+21)=CalendarYear,MONTH(MarSun1+21)=3),MarSun1+21,""),IF(AND(YEAR(MarSun1+28)=CalendarYear,MONTH(MarSun1+28)=3),MarSun1+28,""))</f>
        <v>46109</v>
      </c>
      <c r="AE16" s="36">
        <f>IF(DAY(MarSun1)=1,IF(AND(YEAR(MarSun1+22)=CalendarYear,MONTH(MarSun1+22)=3),MarSun1+22,""),IF(AND(YEAR(MarSun1+29)=CalendarYear,MONTH(MarSun1+29)=3),MarSun1+29,""))</f>
        <v>46110</v>
      </c>
      <c r="AF16" s="36">
        <f>IF(DAY(MarSun1)=1,IF(AND(YEAR(MarSun1+23)=CalendarYear,MONTH(MarSun1+23)=3),MarSun1+23,""),IF(AND(YEAR(MarSun1+30)=CalendarYear,MONTH(MarSun1+30)=3),MarSun1+30,""))</f>
        <v>46111</v>
      </c>
      <c r="AG16" s="36">
        <f>IF(DAY(MarSun1)=1,IF(AND(YEAR(MarSun1+24)=CalendarYear,MONTH(MarSun1+24)=3),MarSun1+24,""),IF(AND(YEAR(MarSun1+31)=CalendarYear,MONTH(MarSun1+31)=3),MarSun1+31,""))</f>
        <v>46112</v>
      </c>
      <c r="AH16" s="36" t="str">
        <f>IF(DAY(MarSun1)=1,IF(AND(YEAR(MarSun1+25)=CalendarYear,MONTH(MarSun1+25)=3),MarSun1+25,""),IF(AND(YEAR(MarSun1+32)=CalendarYear,MONTH(MarSun1+32)=3),MarSun1+32,""))</f>
        <v/>
      </c>
      <c r="AI16" s="36" t="str">
        <f>IF(DAY(MarSun1)=1,IF(AND(YEAR(MarSun1+26)=CalendarYear,MONTH(MarSun1+26)=3),MarSun1+26,""),IF(AND(YEAR(MarSun1+33)=CalendarYear,MONTH(MarSun1+33)=3),MarSun1+33,""))</f>
        <v/>
      </c>
      <c r="AJ16" s="36" t="str">
        <f>IF(DAY(MarSun1)=1,IF(AND(YEAR(MarSun1+27)=CalendarYear,MONTH(MarSun1+27)=3),MarSun1+27,""),IF(AND(YEAR(MarSun1+34)=CalendarYear,MONTH(MarSun1+34)=3),MarSun1+34,""))</f>
        <v/>
      </c>
      <c r="AK16" s="36" t="str">
        <f>IF(DAY(MarSun1)=1,IF(AND(YEAR(MarSun1+28)=CalendarYear,MONTH(MarSun1+28)=3),MarSun1+28,""),IF(AND(YEAR(MarSun1+35)=CalendarYear,MONTH(MarSun1+35)=3),MarSun1+35,""))</f>
        <v/>
      </c>
      <c r="AL16" s="36" t="str">
        <f>IF(DAY(MarSun1)=1,IF(AND(YEAR(MarSun1+29)=CalendarYear,MONTH(MarSun1+29)=3),MarSun1+29,""),IF(AND(YEAR(MarSun1+36)=CalendarYear,MONTH(MarSun1+36)=3),MarSun1+36,""))</f>
        <v/>
      </c>
      <c r="AM16" s="46" t="str">
        <f>IF(DAY(MarSun1)=1,IF(AND(YEAR(MarSun1+30)=CalendarYear,MONTH(MarSun1+30)=3),MarSun1+30,""),IF(AND(YEAR(MarSun1+37)=CalendarYear,MONTH(MarSun1+37)=3),MarSun1+37,""))</f>
        <v/>
      </c>
    </row>
    <row r="17" spans="2:39" s="3" customFormat="1" ht="18.899999999999999" customHeight="1" x14ac:dyDescent="0.35">
      <c r="B17" s="168"/>
      <c r="C17" s="4" t="s">
        <v>0</v>
      </c>
      <c r="D17" s="4" t="s">
        <v>1</v>
      </c>
      <c r="E17" s="4" t="s">
        <v>2</v>
      </c>
      <c r="F17" s="4" t="s">
        <v>3</v>
      </c>
      <c r="G17" s="4" t="s">
        <v>4</v>
      </c>
      <c r="H17" s="4" t="s">
        <v>5</v>
      </c>
      <c r="I17" s="4" t="s">
        <v>6</v>
      </c>
      <c r="J17" s="4" t="s">
        <v>0</v>
      </c>
      <c r="K17" s="4" t="s">
        <v>1</v>
      </c>
      <c r="L17" s="4" t="s">
        <v>2</v>
      </c>
      <c r="M17" s="4" t="s">
        <v>3</v>
      </c>
      <c r="N17" s="4" t="s">
        <v>4</v>
      </c>
      <c r="O17" s="4" t="s">
        <v>5</v>
      </c>
      <c r="P17" s="4" t="s">
        <v>6</v>
      </c>
      <c r="Q17" s="4" t="s">
        <v>0</v>
      </c>
      <c r="R17" s="4" t="s">
        <v>1</v>
      </c>
      <c r="S17" s="4" t="s">
        <v>2</v>
      </c>
      <c r="T17" s="4" t="s">
        <v>3</v>
      </c>
      <c r="U17" s="4" t="s">
        <v>4</v>
      </c>
      <c r="V17" s="4" t="s">
        <v>5</v>
      </c>
      <c r="W17" s="4" t="s">
        <v>6</v>
      </c>
      <c r="X17" s="4" t="s">
        <v>0</v>
      </c>
      <c r="Y17" s="4" t="s">
        <v>1</v>
      </c>
      <c r="Z17" s="4" t="s">
        <v>2</v>
      </c>
      <c r="AA17" s="4" t="s">
        <v>3</v>
      </c>
      <c r="AB17" s="4" t="s">
        <v>4</v>
      </c>
      <c r="AC17" s="4" t="s">
        <v>5</v>
      </c>
      <c r="AD17" s="4" t="s">
        <v>6</v>
      </c>
      <c r="AE17" s="4" t="s">
        <v>0</v>
      </c>
      <c r="AF17" s="4" t="s">
        <v>1</v>
      </c>
      <c r="AG17" s="4" t="s">
        <v>2</v>
      </c>
      <c r="AH17" s="4" t="s">
        <v>3</v>
      </c>
      <c r="AI17" s="4" t="s">
        <v>4</v>
      </c>
      <c r="AJ17" s="4" t="s">
        <v>5</v>
      </c>
      <c r="AK17" s="4" t="s">
        <v>6</v>
      </c>
      <c r="AL17" s="4" t="s">
        <v>0</v>
      </c>
      <c r="AM17" s="38" t="s">
        <v>1</v>
      </c>
    </row>
    <row r="18" spans="2:39" ht="34.799999999999997" x14ac:dyDescent="0.35">
      <c r="B18" s="39" t="s">
        <v>19</v>
      </c>
      <c r="C18" s="15"/>
      <c r="D18" s="15"/>
      <c r="E18" s="15"/>
      <c r="F18" s="15"/>
      <c r="G18" s="15"/>
      <c r="H18" s="15"/>
      <c r="I18" s="57"/>
      <c r="J18" s="57"/>
      <c r="K18" s="58"/>
      <c r="L18" s="58"/>
      <c r="M18" s="58"/>
      <c r="N18" s="58"/>
      <c r="O18" s="58"/>
      <c r="P18" s="58"/>
      <c r="Q18" s="58"/>
      <c r="R18" s="18"/>
      <c r="S18" s="18"/>
      <c r="T18" s="18"/>
      <c r="U18" s="18"/>
      <c r="V18" s="18"/>
      <c r="W18" s="18"/>
      <c r="X18" s="18"/>
      <c r="Y18" s="57"/>
      <c r="Z18" s="57"/>
      <c r="AA18" s="57"/>
      <c r="AB18" s="57"/>
      <c r="AC18" s="57"/>
      <c r="AD18" s="57"/>
      <c r="AE18" s="57"/>
      <c r="AF18" s="58"/>
      <c r="AG18" s="58"/>
      <c r="AH18" s="58"/>
      <c r="AI18" s="58"/>
      <c r="AJ18" s="58"/>
      <c r="AK18" s="58"/>
      <c r="AL18" s="59" t="s">
        <v>16</v>
      </c>
      <c r="AM18" s="60"/>
    </row>
    <row r="19" spans="2:39" ht="34.799999999999997" x14ac:dyDescent="0.35">
      <c r="B19" s="41" t="s">
        <v>9</v>
      </c>
      <c r="C19" s="19"/>
      <c r="D19" s="19"/>
      <c r="E19" s="19"/>
      <c r="F19" s="19"/>
      <c r="G19" s="19"/>
      <c r="H19" s="19"/>
      <c r="I19" s="19"/>
      <c r="J19" s="19"/>
      <c r="K19" s="20"/>
      <c r="L19" s="20"/>
      <c r="M19" s="20"/>
      <c r="N19" s="20"/>
      <c r="O19" s="20"/>
      <c r="P19" s="19"/>
      <c r="Q19" s="19"/>
      <c r="R19" s="62"/>
      <c r="S19" s="62"/>
      <c r="T19" s="62"/>
      <c r="U19" s="62"/>
      <c r="V19" s="62"/>
      <c r="W19" s="19"/>
      <c r="X19" s="19"/>
      <c r="Y19" s="63"/>
      <c r="Z19" s="63"/>
      <c r="AA19" s="63"/>
      <c r="AB19" s="63"/>
      <c r="AC19" s="63"/>
      <c r="AD19" s="19"/>
      <c r="AE19" s="19"/>
      <c r="AF19" s="20"/>
      <c r="AG19" s="20"/>
      <c r="AH19" s="20"/>
      <c r="AI19" s="20"/>
      <c r="AJ19" s="20"/>
      <c r="AK19" s="19"/>
      <c r="AL19" s="19"/>
      <c r="AM19" s="65"/>
    </row>
    <row r="20" spans="2:39" ht="35.4" thickBot="1" x14ac:dyDescent="0.4">
      <c r="B20" s="43" t="s">
        <v>11</v>
      </c>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5"/>
    </row>
    <row r="21" spans="2:39" ht="12" customHeight="1" thickBot="1" x14ac:dyDescent="0.4"/>
    <row r="22" spans="2:39" s="3" customFormat="1" ht="18.899999999999999" customHeight="1" x14ac:dyDescent="0.35">
      <c r="B22" s="167">
        <f>DATE(CalendarYear,4,1)</f>
        <v>46113</v>
      </c>
      <c r="C22" s="35" t="str">
        <f>IF(DAY(AprSun1)=1,"",IF(AND(YEAR(AprSun1+1)=CalendarYear,MONTH(AprSun1+1)=4),AprSun1+1,""))</f>
        <v/>
      </c>
      <c r="D22" s="36" t="str">
        <f>IF(DAY(AprSun1)=1,"",IF(AND(YEAR(AprSun1+2)=CalendarYear,MONTH(AprSun1+2)=4),AprSun1+2,""))</f>
        <v/>
      </c>
      <c r="E22" s="36" t="str">
        <f>IF(DAY(AprSun1)=1,"",IF(AND(YEAR(AprSun1+3)=CalendarYear,MONTH(AprSun1+3)=4),AprSun1+3,""))</f>
        <v/>
      </c>
      <c r="F22" s="36">
        <f>IF(DAY(AprSun1)=1,"",IF(AND(YEAR(AprSun1+4)=CalendarYear,MONTH(AprSun1+4)=4),AprSun1+4,""))</f>
        <v>46113</v>
      </c>
      <c r="G22" s="36">
        <f>IF(DAY(AprSun1)=1,"",IF(AND(YEAR(AprSun1+5)=CalendarYear,MONTH(AprSun1+5)=4),AprSun1+5,""))</f>
        <v>46114</v>
      </c>
      <c r="H22" s="36">
        <f>IF(DAY(AprSun1)=1,"",IF(AND(YEAR(AprSun1+6)=CalendarYear,MONTH(AprSun1+6)=4),AprSun1+6,""))</f>
        <v>46115</v>
      </c>
      <c r="I22" s="36">
        <f>IF(DAY(AprSun1)=1,IF(AND(YEAR(AprSun1)=CalendarYear,MONTH(AprSun1)=4),AprSun1,""),IF(AND(YEAR(AprSun1+7)=CalendarYear,MONTH(AprSun1+7)=4),AprSun1+7,""))</f>
        <v>46116</v>
      </c>
      <c r="J22" s="36">
        <f>IF(DAY(AprSun1)=1,IF(AND(YEAR(AprSun1+1)=CalendarYear,MONTH(AprSun1+1)=4),AprSun1+1,""),IF(AND(YEAR(AprSun1+8)=CalendarYear,MONTH(AprSun1+8)=4),AprSun1+8,""))</f>
        <v>46117</v>
      </c>
      <c r="K22" s="36">
        <f>IF(DAY(AprSun1)=1,IF(AND(YEAR(AprSun1+2)=CalendarYear,MONTH(AprSun1+2)=4),AprSun1+2,""),IF(AND(YEAR(AprSun1+9)=CalendarYear,MONTH(AprSun1+9)=4),AprSun1+9,""))</f>
        <v>46118</v>
      </c>
      <c r="L22" s="36">
        <f>IF(DAY(AprSun1)=1,IF(AND(YEAR(AprSun1+3)=CalendarYear,MONTH(AprSun1+3)=4),AprSun1+3,""),IF(AND(YEAR(AprSun1+10)=CalendarYear,MONTH(AprSun1+10)=4),AprSun1+10,""))</f>
        <v>46119</v>
      </c>
      <c r="M22" s="36">
        <f>IF(DAY(AprSun1)=1,IF(AND(YEAR(AprSun1+4)=CalendarYear,MONTH(AprSun1+4)=4),AprSun1+4,""),IF(AND(YEAR(AprSun1+11)=CalendarYear,MONTH(AprSun1+11)=4),AprSun1+11,""))</f>
        <v>46120</v>
      </c>
      <c r="N22" s="36">
        <f>IF(DAY(AprSun1)=1,IF(AND(YEAR(AprSun1+5)=CalendarYear,MONTH(AprSun1+5)=4),AprSun1+5,""),IF(AND(YEAR(AprSun1+12)=CalendarYear,MONTH(AprSun1+12)=4),AprSun1+12,""))</f>
        <v>46121</v>
      </c>
      <c r="O22" s="36">
        <f>IF(DAY(AprSun1)=1,IF(AND(YEAR(AprSun1+6)=CalendarYear,MONTH(AprSun1+6)=4),AprSun1+6,""),IF(AND(YEAR(AprSun1+13)=CalendarYear,MONTH(AprSun1+13)=4),AprSun1+13,""))</f>
        <v>46122</v>
      </c>
      <c r="P22" s="36">
        <f>IF(DAY(AprSun1)=1,IF(AND(YEAR(AprSun1+7)=CalendarYear,MONTH(AprSun1+7)=4),AprSun1+7,""),IF(AND(YEAR(AprSun1+14)=CalendarYear,MONTH(AprSun1+14)=4),AprSun1+14,""))</f>
        <v>46123</v>
      </c>
      <c r="Q22" s="36">
        <f>IF(DAY(AprSun1)=1,IF(AND(YEAR(AprSun1+8)=CalendarYear,MONTH(AprSun1+8)=4),AprSun1+8,""),IF(AND(YEAR(AprSun1+15)=CalendarYear,MONTH(AprSun1+15)=4),AprSun1+15,""))</f>
        <v>46124</v>
      </c>
      <c r="R22" s="36">
        <f>IF(DAY(AprSun1)=1,IF(AND(YEAR(AprSun1+9)=CalendarYear,MONTH(AprSun1+9)=4),AprSun1+9,""),IF(AND(YEAR(AprSun1+16)=CalendarYear,MONTH(AprSun1+16)=4),AprSun1+16,""))</f>
        <v>46125</v>
      </c>
      <c r="S22" s="36">
        <f>IF(DAY(AprSun1)=1,IF(AND(YEAR(AprSun1+10)=CalendarYear,MONTH(AprSun1+10)=4),AprSun1+10,""),IF(AND(YEAR(AprSun1+17)=CalendarYear,MONTH(AprSun1+17)=4),AprSun1+17,""))</f>
        <v>46126</v>
      </c>
      <c r="T22" s="36">
        <f>IF(DAY(AprSun1)=1,IF(AND(YEAR(AprSun1+11)=CalendarYear,MONTH(AprSun1+11)=4),AprSun1+11,""),IF(AND(YEAR(AprSun1+18)=CalendarYear,MONTH(AprSun1+18)=4),AprSun1+18,""))</f>
        <v>46127</v>
      </c>
      <c r="U22" s="36">
        <f>IF(DAY(AprSun1)=1,IF(AND(YEAR(AprSun1+12)=CalendarYear,MONTH(AprSun1+12)=4),AprSun1+12,""),IF(AND(YEAR(AprSun1+19)=CalendarYear,MONTH(AprSun1+19)=4),AprSun1+19,""))</f>
        <v>46128</v>
      </c>
      <c r="V22" s="36">
        <f>IF(DAY(AprSun1)=1,IF(AND(YEAR(AprSun1+13)=CalendarYear,MONTH(AprSun1+13)=4),AprSun1+13,""),IF(AND(YEAR(AprSun1+20)=CalendarYear,MONTH(AprSun1+20)=4),AprSun1+20,""))</f>
        <v>46129</v>
      </c>
      <c r="W22" s="36">
        <f>IF(DAY(AprSun1)=1,IF(AND(YEAR(AprSun1+14)=CalendarYear,MONTH(AprSun1+14)=4),AprSun1+14,""),IF(AND(YEAR(AprSun1+21)=CalendarYear,MONTH(AprSun1+21)=4),AprSun1+21,""))</f>
        <v>46130</v>
      </c>
      <c r="X22" s="36">
        <f>IF(DAY(AprSun1)=1,IF(AND(YEAR(AprSun1+15)=CalendarYear,MONTH(AprSun1+15)=4),AprSun1+15,""),IF(AND(YEAR(AprSun1+22)=CalendarYear,MONTH(AprSun1+22)=4),AprSun1+22,""))</f>
        <v>46131</v>
      </c>
      <c r="Y22" s="36">
        <f>IF(DAY(AprSun1)=1,IF(AND(YEAR(AprSun1+16)=CalendarYear,MONTH(AprSun1+16)=4),AprSun1+16,""),IF(AND(YEAR(AprSun1+23)=CalendarYear,MONTH(AprSun1+23)=4),AprSun1+23,""))</f>
        <v>46132</v>
      </c>
      <c r="Z22" s="36">
        <f>IF(DAY(AprSun1)=1,IF(AND(YEAR(AprSun1+17)=CalendarYear,MONTH(AprSun1+17)=4),AprSun1+17,""),IF(AND(YEAR(AprSun1+24)=CalendarYear,MONTH(AprSun1+24)=4),AprSun1+24,""))</f>
        <v>46133</v>
      </c>
      <c r="AA22" s="36">
        <f>IF(DAY(AprSun1)=1,IF(AND(YEAR(AprSun1+18)=CalendarYear,MONTH(AprSun1+18)=4),AprSun1+18,""),IF(AND(YEAR(AprSun1+25)=CalendarYear,MONTH(AprSun1+25)=4),AprSun1+25,""))</f>
        <v>46134</v>
      </c>
      <c r="AB22" s="36">
        <f>IF(DAY(AprSun1)=1,IF(AND(YEAR(AprSun1+19)=CalendarYear,MONTH(AprSun1+19)=4),AprSun1+19,""),IF(AND(YEAR(AprSun1+26)=CalendarYear,MONTH(AprSun1+26)=4),AprSun1+26,""))</f>
        <v>46135</v>
      </c>
      <c r="AC22" s="36">
        <f>IF(DAY(AprSun1)=1,IF(AND(YEAR(AprSun1+20)=CalendarYear,MONTH(AprSun1+20)=4),AprSun1+20,""),IF(AND(YEAR(AprSun1+27)=CalendarYear,MONTH(AprSun1+27)=4),AprSun1+27,""))</f>
        <v>46136</v>
      </c>
      <c r="AD22" s="36">
        <f>IF(DAY(AprSun1)=1,IF(AND(YEAR(AprSun1+21)=CalendarYear,MONTH(AprSun1+21)=4),AprSun1+21,""),IF(AND(YEAR(AprSun1+28)=CalendarYear,MONTH(AprSun1+28)=4),AprSun1+28,""))</f>
        <v>46137</v>
      </c>
      <c r="AE22" s="36">
        <f>IF(DAY(AprSun1)=1,IF(AND(YEAR(AprSun1+22)=CalendarYear,MONTH(AprSun1+22)=4),AprSun1+22,""),IF(AND(YEAR(AprSun1+29)=CalendarYear,MONTH(AprSun1+29)=4),AprSun1+29,""))</f>
        <v>46138</v>
      </c>
      <c r="AF22" s="36">
        <f>IF(DAY(AprSun1)=1,IF(AND(YEAR(AprSun1+23)=CalendarYear,MONTH(AprSun1+23)=4),AprSun1+23,""),IF(AND(YEAR(AprSun1+30)=CalendarYear,MONTH(AprSun1+30)=4),AprSun1+30,""))</f>
        <v>46139</v>
      </c>
      <c r="AG22" s="36">
        <f>IF(DAY(AprSun1)=1,IF(AND(YEAR(AprSun1+24)=CalendarYear,MONTH(AprSun1+24)=4),AprSun1+24,""),IF(AND(YEAR(AprSun1+31)=CalendarYear,MONTH(AprSun1+31)=4),AprSun1+31,""))</f>
        <v>46140</v>
      </c>
      <c r="AH22" s="36">
        <f>IF(DAY(AprSun1)=1,IF(AND(YEAR(AprSun1+25)=CalendarYear,MONTH(AprSun1+25)=4),AprSun1+25,""),IF(AND(YEAR(AprSun1+32)=CalendarYear,MONTH(AprSun1+32)=4),AprSun1+32,""))</f>
        <v>46141</v>
      </c>
      <c r="AI22" s="35">
        <f>IF(DAY(AprSun1)=1,IF(AND(YEAR(AprSun1+26)=CalendarYear,MONTH(AprSun1+26)=4),AprSun1+26,""),IF(AND(YEAR(AprSun1+33)=CalendarYear,MONTH(AprSun1+33)=4),AprSun1+33,""))</f>
        <v>46142</v>
      </c>
      <c r="AJ22" s="35" t="str">
        <f>IF(DAY(AprSun1)=1,IF(AND(YEAR(AprSun1+27)=CalendarYear,MONTH(AprSun1+27)=4),AprSun1+27,""),IF(AND(YEAR(AprSun1+34)=CalendarYear,MONTH(AprSun1+34)=4),AprSun1+34,""))</f>
        <v/>
      </c>
      <c r="AK22" s="35" t="str">
        <f>IF(DAY(AprSun1)=1,IF(AND(YEAR(AprSun1+28)=CalendarYear,MONTH(AprSun1+28)=4),AprSun1+28,""),IF(AND(YEAR(AprSun1+35)=CalendarYear,MONTH(AprSun1+35)=4),AprSun1+35,""))</f>
        <v/>
      </c>
      <c r="AL22" s="35" t="str">
        <f>IF(DAY(AprSun1)=1,IF(AND(YEAR(AprSun1+29)=CalendarYear,MONTH(AprSun1+29)=4),AprSun1+29,""),IF(AND(YEAR(AprSun1+36)=CalendarYear,MONTH(AprSun1+36)=4),AprSun1+36,""))</f>
        <v/>
      </c>
      <c r="AM22" s="37" t="str">
        <f>IF(DAY(AprSun1)=1,IF(AND(YEAR(AprSun1+30)=CalendarYear,MONTH(AprSun1+30)=4),AprSun1+30,""),IF(AND(YEAR(AprSun1+37)=CalendarYear,MONTH(AprSun1+37)=4),AprSun1+37,""))</f>
        <v/>
      </c>
    </row>
    <row r="23" spans="2:39" s="3" customFormat="1" ht="18.899999999999999" customHeight="1" x14ac:dyDescent="0.35">
      <c r="B23" s="168"/>
      <c r="C23" s="4" t="s">
        <v>0</v>
      </c>
      <c r="D23" s="4" t="s">
        <v>1</v>
      </c>
      <c r="E23" s="4" t="s">
        <v>2</v>
      </c>
      <c r="F23" s="4" t="s">
        <v>3</v>
      </c>
      <c r="G23" s="4" t="s">
        <v>4</v>
      </c>
      <c r="H23" s="4" t="s">
        <v>5</v>
      </c>
      <c r="I23" s="4" t="s">
        <v>6</v>
      </c>
      <c r="J23" s="4" t="s">
        <v>0</v>
      </c>
      <c r="K23" s="4" t="s">
        <v>1</v>
      </c>
      <c r="L23" s="4" t="s">
        <v>2</v>
      </c>
      <c r="M23" s="4" t="s">
        <v>3</v>
      </c>
      <c r="N23" s="4" t="s">
        <v>4</v>
      </c>
      <c r="O23" s="4" t="s">
        <v>5</v>
      </c>
      <c r="P23" s="4" t="s">
        <v>6</v>
      </c>
      <c r="Q23" s="4" t="s">
        <v>0</v>
      </c>
      <c r="R23" s="4" t="s">
        <v>1</v>
      </c>
      <c r="S23" s="4" t="s">
        <v>2</v>
      </c>
      <c r="T23" s="4" t="s">
        <v>3</v>
      </c>
      <c r="U23" s="4" t="s">
        <v>4</v>
      </c>
      <c r="V23" s="4" t="s">
        <v>5</v>
      </c>
      <c r="W23" s="4" t="s">
        <v>6</v>
      </c>
      <c r="X23" s="4" t="s">
        <v>0</v>
      </c>
      <c r="Y23" s="4" t="s">
        <v>1</v>
      </c>
      <c r="Z23" s="4" t="s">
        <v>2</v>
      </c>
      <c r="AA23" s="4" t="s">
        <v>3</v>
      </c>
      <c r="AB23" s="4" t="s">
        <v>4</v>
      </c>
      <c r="AC23" s="4" t="s">
        <v>5</v>
      </c>
      <c r="AD23" s="4" t="s">
        <v>6</v>
      </c>
      <c r="AE23" s="4" t="s">
        <v>0</v>
      </c>
      <c r="AF23" s="4" t="s">
        <v>1</v>
      </c>
      <c r="AG23" s="4" t="s">
        <v>2</v>
      </c>
      <c r="AH23" s="4" t="s">
        <v>3</v>
      </c>
      <c r="AI23" s="4" t="s">
        <v>4</v>
      </c>
      <c r="AJ23" s="4" t="s">
        <v>5</v>
      </c>
      <c r="AK23" s="4" t="s">
        <v>6</v>
      </c>
      <c r="AL23" s="4" t="s">
        <v>0</v>
      </c>
      <c r="AM23" s="38" t="s">
        <v>1</v>
      </c>
    </row>
    <row r="24" spans="2:39" ht="34.799999999999997" x14ac:dyDescent="0.35">
      <c r="B24" s="39" t="s">
        <v>19</v>
      </c>
      <c r="C24" s="15"/>
      <c r="D24" s="15"/>
      <c r="E24" s="18"/>
      <c r="F24" s="18"/>
      <c r="G24" s="18"/>
      <c r="H24" s="18"/>
      <c r="I24" s="18"/>
      <c r="J24" s="18"/>
      <c r="K24" s="57"/>
      <c r="L24" s="57"/>
      <c r="M24" s="57"/>
      <c r="N24" s="57"/>
      <c r="O24" s="57"/>
      <c r="P24" s="57"/>
      <c r="Q24" s="57"/>
      <c r="R24" s="58"/>
      <c r="S24" s="58"/>
      <c r="T24" s="58"/>
      <c r="U24" s="58"/>
      <c r="V24" s="50"/>
      <c r="W24" s="58"/>
      <c r="X24" s="50"/>
      <c r="Y24" s="50"/>
      <c r="Z24" s="18"/>
      <c r="AA24" s="18"/>
      <c r="AB24" s="18"/>
      <c r="AC24" s="18"/>
      <c r="AD24" s="18"/>
      <c r="AE24" s="18"/>
      <c r="AF24" s="57"/>
      <c r="AG24" s="57"/>
      <c r="AH24" s="57"/>
      <c r="AI24" s="15"/>
      <c r="AJ24" s="15"/>
      <c r="AK24" s="15"/>
      <c r="AL24" s="15"/>
      <c r="AM24" s="40"/>
    </row>
    <row r="25" spans="2:39" ht="34.799999999999997" x14ac:dyDescent="0.35">
      <c r="B25" s="41" t="s">
        <v>9</v>
      </c>
      <c r="C25" s="19"/>
      <c r="D25" s="19"/>
      <c r="E25" s="62"/>
      <c r="F25" s="62"/>
      <c r="G25" s="62"/>
      <c r="H25" s="62"/>
      <c r="I25" s="19"/>
      <c r="J25" s="19"/>
      <c r="K25" s="63"/>
      <c r="L25" s="63"/>
      <c r="M25" s="63"/>
      <c r="N25" s="63"/>
      <c r="O25" s="63"/>
      <c r="P25" s="19"/>
      <c r="Q25" s="19"/>
      <c r="R25" s="20"/>
      <c r="S25" s="20"/>
      <c r="T25" s="20"/>
      <c r="U25" s="20"/>
      <c r="V25" s="50"/>
      <c r="W25" s="19"/>
      <c r="X25" s="51"/>
      <c r="Y25" s="51"/>
      <c r="Z25" s="62"/>
      <c r="AA25" s="62"/>
      <c r="AB25" s="62"/>
      <c r="AC25" s="62"/>
      <c r="AD25" s="19"/>
      <c r="AE25" s="19"/>
      <c r="AF25" s="63"/>
      <c r="AG25" s="63"/>
      <c r="AH25" s="63"/>
      <c r="AI25" s="19"/>
      <c r="AJ25" s="19"/>
      <c r="AK25" s="19"/>
      <c r="AL25" s="19"/>
      <c r="AM25" s="42"/>
    </row>
    <row r="26" spans="2:39" ht="35.4" thickBot="1" x14ac:dyDescent="0.4">
      <c r="B26" s="43" t="s">
        <v>11</v>
      </c>
      <c r="C26" s="44"/>
      <c r="D26" s="44"/>
      <c r="E26" s="44"/>
      <c r="F26" s="44"/>
      <c r="G26" s="44"/>
      <c r="H26" s="44"/>
      <c r="I26" s="44"/>
      <c r="J26" s="44"/>
      <c r="K26" s="44"/>
      <c r="L26" s="44"/>
      <c r="M26" s="44"/>
      <c r="N26" s="44"/>
      <c r="O26" s="44"/>
      <c r="P26" s="68"/>
      <c r="Q26" s="68"/>
      <c r="R26" s="68"/>
      <c r="S26" s="68"/>
      <c r="T26" s="68"/>
      <c r="U26" s="68"/>
      <c r="V26" s="68"/>
      <c r="W26" s="68"/>
      <c r="X26" s="68"/>
      <c r="Y26" s="68"/>
      <c r="Z26" s="68"/>
      <c r="AA26" s="68"/>
      <c r="AB26" s="68"/>
      <c r="AC26" s="68"/>
      <c r="AD26" s="68"/>
      <c r="AE26" s="68"/>
      <c r="AF26" s="44"/>
      <c r="AG26" s="44"/>
      <c r="AH26" s="44"/>
      <c r="AI26" s="44"/>
      <c r="AJ26" s="44"/>
      <c r="AK26" s="44"/>
      <c r="AL26" s="44"/>
      <c r="AM26" s="45"/>
    </row>
    <row r="27" spans="2:39" ht="12" customHeight="1" thickBot="1" x14ac:dyDescent="0.4"/>
    <row r="28" spans="2:39" s="3" customFormat="1" ht="18.899999999999999" customHeight="1" x14ac:dyDescent="0.35">
      <c r="B28" s="167">
        <f>DATE(CalendarYear,5,1)</f>
        <v>46143</v>
      </c>
      <c r="C28" s="35" t="str">
        <f>IF(DAY(MaySun1)=1,"",IF(AND(YEAR(MaySun1+1)=CalendarYear,MONTH(MaySun1+1)=5),MaySun1+1,""))</f>
        <v/>
      </c>
      <c r="D28" s="35" t="str">
        <f>IF(DAY(MaySun1)=1,"",IF(AND(YEAR(MaySun1+2)=CalendarYear,MONTH(MaySun1+2)=5),MaySun1+2,""))</f>
        <v/>
      </c>
      <c r="E28" s="35" t="str">
        <f>IF(DAY(MaySun1)=1,"",IF(AND(YEAR(MaySun1+3)=CalendarYear,MONTH(MaySun1+3)=5),MaySun1+3,""))</f>
        <v/>
      </c>
      <c r="F28" s="36" t="str">
        <f>IF(DAY(MaySun1)=1,"",IF(AND(YEAR(MaySun1+4)=CalendarYear,MONTH(MaySun1+4)=5),MaySun1+4,""))</f>
        <v/>
      </c>
      <c r="G28" s="36" t="str">
        <f>IF(DAY(MaySun1)=1,"",IF(AND(YEAR(MaySun1+5)=CalendarYear,MONTH(MaySun1+5)=5),MaySun1+5,""))</f>
        <v/>
      </c>
      <c r="H28" s="36">
        <f>IF(DAY(MaySun1)=1,"",IF(AND(YEAR(MaySun1+6)=CalendarYear,MONTH(MaySun1+6)=5),MaySun1+6,""))</f>
        <v>46143</v>
      </c>
      <c r="I28" s="36">
        <f>IF(DAY(MaySun1)=1,IF(AND(YEAR(MaySun1)=CalendarYear,MONTH(MaySun1)=5),MaySun1,""),IF(AND(YEAR(MaySun1+7)=CalendarYear,MONTH(MaySun1+7)=5),MaySun1+7,""))</f>
        <v>46144</v>
      </c>
      <c r="J28" s="36">
        <f>IF(DAY(MaySun1)=1,IF(AND(YEAR(MaySun1+1)=CalendarYear,MONTH(MaySun1+1)=5),MaySun1+1,""),IF(AND(YEAR(MaySun1+8)=CalendarYear,MONTH(MaySun1+8)=5),MaySun1+8,""))</f>
        <v>46145</v>
      </c>
      <c r="K28" s="36">
        <f>IF(DAY(MaySun1)=1,IF(AND(YEAR(MaySun1+2)=CalendarYear,MONTH(MaySun1+2)=5),MaySun1+2,""),IF(AND(YEAR(MaySun1+9)=CalendarYear,MONTH(MaySun1+9)=5),MaySun1+9,""))</f>
        <v>46146</v>
      </c>
      <c r="L28" s="36">
        <f>IF(DAY(MaySun1)=1,IF(AND(YEAR(MaySun1+3)=CalendarYear,MONTH(MaySun1+3)=5),MaySun1+3,""),IF(AND(YEAR(MaySun1+10)=CalendarYear,MONTH(MaySun1+10)=5),MaySun1+10,""))</f>
        <v>46147</v>
      </c>
      <c r="M28" s="36">
        <f>IF(DAY(MaySun1)=1,IF(AND(YEAR(MaySun1+4)=CalendarYear,MONTH(MaySun1+4)=5),MaySun1+4,""),IF(AND(YEAR(MaySun1+11)=CalendarYear,MONTH(MaySun1+11)=5),MaySun1+11,""))</f>
        <v>46148</v>
      </c>
      <c r="N28" s="36">
        <f>IF(DAY(MaySun1)=1,IF(AND(YEAR(MaySun1+5)=CalendarYear,MONTH(MaySun1+5)=5),MaySun1+5,""),IF(AND(YEAR(MaySun1+12)=CalendarYear,MONTH(MaySun1+12)=5),MaySun1+12,""))</f>
        <v>46149</v>
      </c>
      <c r="O28" s="36">
        <f>IF(DAY(MaySun1)=1,IF(AND(YEAR(MaySun1+6)=CalendarYear,MONTH(MaySun1+6)=5),MaySun1+6,""),IF(AND(YEAR(MaySun1+13)=CalendarYear,MONTH(MaySun1+13)=5),MaySun1+13,""))</f>
        <v>46150</v>
      </c>
      <c r="P28" s="36">
        <f>IF(DAY(MaySun1)=1,IF(AND(YEAR(MaySun1+7)=CalendarYear,MONTH(MaySun1+7)=5),MaySun1+7,""),IF(AND(YEAR(MaySun1+14)=CalendarYear,MONTH(MaySun1+14)=5),MaySun1+14,""))</f>
        <v>46151</v>
      </c>
      <c r="Q28" s="36">
        <f>IF(DAY(MaySun1)=1,IF(AND(YEAR(MaySun1+8)=CalendarYear,MONTH(MaySun1+8)=5),MaySun1+8,""),IF(AND(YEAR(MaySun1+15)=CalendarYear,MONTH(MaySun1+15)=5),MaySun1+15,""))</f>
        <v>46152</v>
      </c>
      <c r="R28" s="36">
        <f>IF(DAY(MaySun1)=1,IF(AND(YEAR(MaySun1+9)=CalendarYear,MONTH(MaySun1+9)=5),MaySun1+9,""),IF(AND(YEAR(MaySun1+16)=CalendarYear,MONTH(MaySun1+16)=5),MaySun1+16,""))</f>
        <v>46153</v>
      </c>
      <c r="S28" s="36">
        <f>IF(DAY(MaySun1)=1,IF(AND(YEAR(MaySun1+10)=CalendarYear,MONTH(MaySun1+10)=5),MaySun1+10,""),IF(AND(YEAR(MaySun1+17)=CalendarYear,MONTH(MaySun1+17)=5),MaySun1+17,""))</f>
        <v>46154</v>
      </c>
      <c r="T28" s="36">
        <f>IF(DAY(MaySun1)=1,IF(AND(YEAR(MaySun1+11)=CalendarYear,MONTH(MaySun1+11)=5),MaySun1+11,""),IF(AND(YEAR(MaySun1+18)=CalendarYear,MONTH(MaySun1+18)=5),MaySun1+18,""))</f>
        <v>46155</v>
      </c>
      <c r="U28" s="36">
        <f>IF(DAY(MaySun1)=1,IF(AND(YEAR(MaySun1+12)=CalendarYear,MONTH(MaySun1+12)=5),MaySun1+12,""),IF(AND(YEAR(MaySun1+19)=CalendarYear,MONTH(MaySun1+19)=5),MaySun1+19,""))</f>
        <v>46156</v>
      </c>
      <c r="V28" s="36">
        <f>IF(DAY(MaySun1)=1,IF(AND(YEAR(MaySun1+13)=CalendarYear,MONTH(MaySun1+13)=5),MaySun1+13,""),IF(AND(YEAR(MaySun1+20)=CalendarYear,MONTH(MaySun1+20)=5),MaySun1+20,""))</f>
        <v>46157</v>
      </c>
      <c r="W28" s="36">
        <f>IF(DAY(MaySun1)=1,IF(AND(YEAR(MaySun1+14)=CalendarYear,MONTH(MaySun1+14)=5),MaySun1+14,""),IF(AND(YEAR(MaySun1+21)=CalendarYear,MONTH(MaySun1+21)=5),MaySun1+21,""))</f>
        <v>46158</v>
      </c>
      <c r="X28" s="36">
        <f>IF(DAY(MaySun1)=1,IF(AND(YEAR(MaySun1+15)=CalendarYear,MONTH(MaySun1+15)=5),MaySun1+15,""),IF(AND(YEAR(MaySun1+22)=CalendarYear,MONTH(MaySun1+22)=5),MaySun1+22,""))</f>
        <v>46159</v>
      </c>
      <c r="Y28" s="36">
        <f>IF(DAY(MaySun1)=1,IF(AND(YEAR(MaySun1+16)=CalendarYear,MONTH(MaySun1+16)=5),MaySun1+16,""),IF(AND(YEAR(MaySun1+23)=CalendarYear,MONTH(MaySun1+23)=5),MaySun1+23,""))</f>
        <v>46160</v>
      </c>
      <c r="Z28" s="36">
        <f>IF(DAY(MaySun1)=1,IF(AND(YEAR(MaySun1+17)=CalendarYear,MONTH(MaySun1+17)=5),MaySun1+17,""),IF(AND(YEAR(MaySun1+24)=CalendarYear,MONTH(MaySun1+24)=5),MaySun1+24,""))</f>
        <v>46161</v>
      </c>
      <c r="AA28" s="36">
        <f>IF(DAY(MaySun1)=1,IF(AND(YEAR(MaySun1+18)=CalendarYear,MONTH(MaySun1+18)=5),MaySun1+18,""),IF(AND(YEAR(MaySun1+25)=CalendarYear,MONTH(MaySun1+25)=5),MaySun1+25,""))</f>
        <v>46162</v>
      </c>
      <c r="AB28" s="36">
        <f>IF(DAY(MaySun1)=1,IF(AND(YEAR(MaySun1+19)=CalendarYear,MONTH(MaySun1+19)=5),MaySun1+19,""),IF(AND(YEAR(MaySun1+26)=CalendarYear,MONTH(MaySun1+26)=5),MaySun1+26,""))</f>
        <v>46163</v>
      </c>
      <c r="AC28" s="36">
        <f>IF(DAY(MaySun1)=1,IF(AND(YEAR(MaySun1+20)=CalendarYear,MONTH(MaySun1+20)=5),MaySun1+20,""),IF(AND(YEAR(MaySun1+27)=CalendarYear,MONTH(MaySun1+27)=5),MaySun1+27,""))</f>
        <v>46164</v>
      </c>
      <c r="AD28" s="36">
        <f>IF(DAY(MaySun1)=1,IF(AND(YEAR(MaySun1+21)=CalendarYear,MONTH(MaySun1+21)=5),MaySun1+21,""),IF(AND(YEAR(MaySun1+28)=CalendarYear,MONTH(MaySun1+28)=5),MaySun1+28,""))</f>
        <v>46165</v>
      </c>
      <c r="AE28" s="36">
        <f>IF(DAY(MaySun1)=1,IF(AND(YEAR(MaySun1+22)=CalendarYear,MONTH(MaySun1+22)=5),MaySun1+22,""),IF(AND(YEAR(MaySun1+29)=CalendarYear,MONTH(MaySun1+29)=5),MaySun1+29,""))</f>
        <v>46166</v>
      </c>
      <c r="AF28" s="36">
        <f>IF(DAY(MaySun1)=1,IF(AND(YEAR(MaySun1+23)=CalendarYear,MONTH(MaySun1+23)=5),MaySun1+23,""),IF(AND(YEAR(MaySun1+30)=CalendarYear,MONTH(MaySun1+30)=5),MaySun1+30,""))</f>
        <v>46167</v>
      </c>
      <c r="AG28" s="36">
        <f>IF(DAY(MaySun1)=1,IF(AND(YEAR(MaySun1+24)=CalendarYear,MONTH(MaySun1+24)=5),MaySun1+24,""),IF(AND(YEAR(MaySun1+31)=CalendarYear,MONTH(MaySun1+31)=5),MaySun1+31,""))</f>
        <v>46168</v>
      </c>
      <c r="AH28" s="36">
        <f>IF(DAY(MaySun1)=1,IF(AND(YEAR(MaySun1+25)=CalendarYear,MONTH(MaySun1+25)=5),MaySun1+25,""),IF(AND(YEAR(MaySun1+32)=CalendarYear,MONTH(MaySun1+32)=5),MaySun1+32,""))</f>
        <v>46169</v>
      </c>
      <c r="AI28" s="36">
        <f>IF(DAY(MaySun1)=1,IF(AND(YEAR(MaySun1+26)=CalendarYear,MONTH(MaySun1+26)=5),MaySun1+26,""),IF(AND(YEAR(MaySun1+33)=CalendarYear,MONTH(MaySun1+33)=5),MaySun1+33,""))</f>
        <v>46170</v>
      </c>
      <c r="AJ28" s="36">
        <f>IF(DAY(MaySun1)=1,IF(AND(YEAR(MaySun1+27)=CalendarYear,MONTH(MaySun1+27)=5),MaySun1+27,""),IF(AND(YEAR(MaySun1+34)=CalendarYear,MONTH(MaySun1+34)=5),MaySun1+34,""))</f>
        <v>46171</v>
      </c>
      <c r="AK28" s="36">
        <f>IF(DAY(MaySun1)=1,IF(AND(YEAR(MaySun1+28)=CalendarYear,MONTH(MaySun1+28)=5),MaySun1+28,""),IF(AND(YEAR(MaySun1+35)=CalendarYear,MONTH(MaySun1+35)=5),MaySun1+35,""))</f>
        <v>46172</v>
      </c>
      <c r="AL28" s="36">
        <f>IF(DAY(MaySun1)=1,IF(AND(YEAR(MaySun1+29)=CalendarYear,MONTH(MaySun1+29)=5),MaySun1+29,""),IF(AND(YEAR(MaySun1+36)=CalendarYear,MONTH(MaySun1+36)=5),MaySun1+36,""))</f>
        <v>46173</v>
      </c>
      <c r="AM28" s="46" t="str">
        <f>IF(DAY(MaySun1)=1,IF(AND(YEAR(MaySun1+30)=CalendarYear,MONTH(MaySun1+30)=5),MaySun1+30,""),IF(AND(YEAR(MaySun1+37)=CalendarYear,MONTH(MaySun1+37)=5),MaySun1+37,""))</f>
        <v/>
      </c>
    </row>
    <row r="29" spans="2:39" s="3" customFormat="1" ht="18.899999999999999" customHeight="1" x14ac:dyDescent="0.35">
      <c r="B29" s="168"/>
      <c r="C29" s="4" t="s">
        <v>0</v>
      </c>
      <c r="D29" s="4" t="s">
        <v>1</v>
      </c>
      <c r="E29" s="4" t="s">
        <v>2</v>
      </c>
      <c r="F29" s="4" t="s">
        <v>3</v>
      </c>
      <c r="G29" s="4" t="s">
        <v>4</v>
      </c>
      <c r="H29" s="4" t="s">
        <v>5</v>
      </c>
      <c r="I29" s="4" t="s">
        <v>6</v>
      </c>
      <c r="J29" s="4" t="s">
        <v>0</v>
      </c>
      <c r="K29" s="4" t="s">
        <v>1</v>
      </c>
      <c r="L29" s="4" t="s">
        <v>2</v>
      </c>
      <c r="M29" s="4" t="s">
        <v>3</v>
      </c>
      <c r="N29" s="4" t="s">
        <v>4</v>
      </c>
      <c r="O29" s="4" t="s">
        <v>5</v>
      </c>
      <c r="P29" s="4" t="s">
        <v>6</v>
      </c>
      <c r="Q29" s="4" t="s">
        <v>0</v>
      </c>
      <c r="R29" s="4" t="s">
        <v>1</v>
      </c>
      <c r="S29" s="4" t="s">
        <v>2</v>
      </c>
      <c r="T29" s="4" t="s">
        <v>3</v>
      </c>
      <c r="U29" s="4" t="s">
        <v>4</v>
      </c>
      <c r="V29" s="4" t="s">
        <v>5</v>
      </c>
      <c r="W29" s="4" t="s">
        <v>6</v>
      </c>
      <c r="X29" s="4" t="s">
        <v>0</v>
      </c>
      <c r="Y29" s="4" t="s">
        <v>1</v>
      </c>
      <c r="Z29" s="4" t="s">
        <v>2</v>
      </c>
      <c r="AA29" s="4" t="s">
        <v>3</v>
      </c>
      <c r="AB29" s="4" t="s">
        <v>4</v>
      </c>
      <c r="AC29" s="4" t="s">
        <v>5</v>
      </c>
      <c r="AD29" s="4" t="s">
        <v>6</v>
      </c>
      <c r="AE29" s="4" t="s">
        <v>0</v>
      </c>
      <c r="AF29" s="4" t="s">
        <v>1</v>
      </c>
      <c r="AG29" s="4" t="s">
        <v>2</v>
      </c>
      <c r="AH29" s="4" t="s">
        <v>3</v>
      </c>
      <c r="AI29" s="4" t="s">
        <v>4</v>
      </c>
      <c r="AJ29" s="4" t="s">
        <v>5</v>
      </c>
      <c r="AK29" s="4" t="s">
        <v>6</v>
      </c>
      <c r="AL29" s="4" t="s">
        <v>0</v>
      </c>
      <c r="AM29" s="38" t="s">
        <v>1</v>
      </c>
    </row>
    <row r="30" spans="2:39" ht="34.799999999999997" x14ac:dyDescent="0.35">
      <c r="B30" s="39" t="s">
        <v>19</v>
      </c>
      <c r="C30" s="15"/>
      <c r="D30" s="15"/>
      <c r="E30" s="15"/>
      <c r="F30" s="15"/>
      <c r="G30" s="57"/>
      <c r="H30" s="57"/>
      <c r="I30" s="57"/>
      <c r="J30" s="57"/>
      <c r="K30" s="50"/>
      <c r="L30" s="58"/>
      <c r="M30" s="58"/>
      <c r="N30" s="58"/>
      <c r="O30" s="58"/>
      <c r="P30" s="58"/>
      <c r="Q30" s="58"/>
      <c r="R30" s="18"/>
      <c r="S30" s="18"/>
      <c r="T30" s="18"/>
      <c r="U30" s="18"/>
      <c r="V30" s="18"/>
      <c r="W30" s="18"/>
      <c r="X30" s="18"/>
      <c r="Y30" s="57"/>
      <c r="Z30" s="57"/>
      <c r="AA30" s="57"/>
      <c r="AB30" s="57"/>
      <c r="AC30" s="57"/>
      <c r="AD30" s="57"/>
      <c r="AE30" s="57"/>
      <c r="AF30" s="67"/>
      <c r="AG30" s="58"/>
      <c r="AH30" s="58"/>
      <c r="AI30" s="58"/>
      <c r="AJ30" s="58"/>
      <c r="AK30" s="58"/>
      <c r="AL30" s="15"/>
      <c r="AM30" s="40"/>
    </row>
    <row r="31" spans="2:39" ht="34.799999999999997" x14ac:dyDescent="0.35">
      <c r="B31" s="41" t="s">
        <v>9</v>
      </c>
      <c r="C31" s="19"/>
      <c r="D31" s="19"/>
      <c r="E31" s="19"/>
      <c r="F31" s="19"/>
      <c r="G31" s="63"/>
      <c r="H31" s="63"/>
      <c r="I31" s="19"/>
      <c r="J31" s="19"/>
      <c r="K31" s="51"/>
      <c r="L31" s="20"/>
      <c r="M31" s="20"/>
      <c r="N31" s="20"/>
      <c r="O31" s="20"/>
      <c r="P31" s="19"/>
      <c r="Q31" s="19"/>
      <c r="R31" s="62"/>
      <c r="S31" s="62"/>
      <c r="T31" s="62"/>
      <c r="U31" s="62"/>
      <c r="V31" s="62"/>
      <c r="W31" s="19"/>
      <c r="X31" s="19"/>
      <c r="Y31" s="63"/>
      <c r="Z31" s="63"/>
      <c r="AA31" s="63"/>
      <c r="AB31" s="63"/>
      <c r="AC31" s="63"/>
      <c r="AD31" s="19"/>
      <c r="AE31" s="19"/>
      <c r="AF31" s="51"/>
      <c r="AG31" s="20"/>
      <c r="AH31" s="20"/>
      <c r="AI31" s="20"/>
      <c r="AJ31" s="20"/>
      <c r="AK31" s="19"/>
      <c r="AL31" s="19"/>
      <c r="AM31" s="42"/>
    </row>
    <row r="32" spans="2:39" ht="35.4" thickBot="1" x14ac:dyDescent="0.4">
      <c r="B32" s="43" t="s">
        <v>11</v>
      </c>
      <c r="C32" s="44"/>
      <c r="D32" s="44"/>
      <c r="E32" s="44"/>
      <c r="F32" s="44"/>
      <c r="G32" s="44"/>
      <c r="H32" s="44"/>
      <c r="I32" s="44"/>
      <c r="J32" s="44"/>
      <c r="K32" s="68"/>
      <c r="L32" s="44"/>
      <c r="M32" s="44"/>
      <c r="N32" s="44"/>
      <c r="O32" s="44"/>
      <c r="P32" s="44"/>
      <c r="Q32" s="44"/>
      <c r="R32" s="44"/>
      <c r="S32" s="44"/>
      <c r="T32" s="44"/>
      <c r="U32" s="44"/>
      <c r="V32" s="44"/>
      <c r="W32" s="44"/>
      <c r="X32" s="44"/>
      <c r="Y32" s="44"/>
      <c r="Z32" s="44"/>
      <c r="AA32" s="44"/>
      <c r="AB32" s="44"/>
      <c r="AC32" s="44"/>
      <c r="AD32" s="68"/>
      <c r="AE32" s="68"/>
      <c r="AF32" s="68"/>
      <c r="AG32" s="68"/>
      <c r="AH32" s="68"/>
      <c r="AI32" s="68"/>
      <c r="AJ32" s="68"/>
      <c r="AK32" s="68"/>
      <c r="AL32" s="44"/>
      <c r="AM32" s="45"/>
    </row>
    <row r="33" spans="2:39" ht="12" customHeight="1" thickBot="1" x14ac:dyDescent="0.4"/>
    <row r="34" spans="2:39" s="3" customFormat="1" ht="18.899999999999999" customHeight="1" x14ac:dyDescent="0.35">
      <c r="B34" s="167">
        <f>DATE(CalendarYear,6,1)</f>
        <v>46174</v>
      </c>
      <c r="C34" s="36" t="str">
        <f>IF(DAY(JunSun1)=1,"",IF(AND(YEAR(JunSun1+1)=CalendarYear,MONTH(JunSun1+1)=6),JunSun1+1,""))</f>
        <v/>
      </c>
      <c r="D34" s="36">
        <f>IF(DAY(JunSun1)=1,"",IF(AND(YEAR(JunSun1+2)=CalendarYear,MONTH(JunSun1+2)=6),JunSun1+2,""))</f>
        <v>46174</v>
      </c>
      <c r="E34" s="36">
        <f>IF(DAY(JunSun1)=1,"",IF(AND(YEAR(JunSun1+3)=CalendarYear,MONTH(JunSun1+3)=6),JunSun1+3,""))</f>
        <v>46175</v>
      </c>
      <c r="F34" s="36">
        <f>IF(DAY(JunSun1)=1,"",IF(AND(YEAR(JunSun1+4)=CalendarYear,MONTH(JunSun1+4)=6),JunSun1+4,""))</f>
        <v>46176</v>
      </c>
      <c r="G34" s="36">
        <f>IF(DAY(JunSun1)=1,"",IF(AND(YEAR(JunSun1+5)=CalendarYear,MONTH(JunSun1+5)=6),JunSun1+5,""))</f>
        <v>46177</v>
      </c>
      <c r="H34" s="36">
        <f>IF(DAY(JunSun1)=1,"",IF(AND(YEAR(JunSun1+6)=CalendarYear,MONTH(JunSun1+6)=6),JunSun1+6,""))</f>
        <v>46178</v>
      </c>
      <c r="I34" s="36">
        <f>IF(DAY(JunSun1)=1,IF(AND(YEAR(JunSun1)=CalendarYear,MONTH(JunSun1)=6),JunSun1,""),IF(AND(YEAR(JunSun1+7)=CalendarYear,MONTH(JunSun1+7)=6),JunSun1+7,""))</f>
        <v>46179</v>
      </c>
      <c r="J34" s="36">
        <f>IF(DAY(JunSun1)=1,IF(AND(YEAR(JunSun1+1)=CalendarYear,MONTH(JunSun1+1)=6),JunSun1+1,""),IF(AND(YEAR(JunSun1+8)=CalendarYear,MONTH(JunSun1+8)=6),JunSun1+8,""))</f>
        <v>46180</v>
      </c>
      <c r="K34" s="36">
        <f>IF(DAY(JunSun1)=1,IF(AND(YEAR(JunSun1+2)=CalendarYear,MONTH(JunSun1+2)=6),JunSun1+2,""),IF(AND(YEAR(JunSun1+9)=CalendarYear,MONTH(JunSun1+9)=6),JunSun1+9,""))</f>
        <v>46181</v>
      </c>
      <c r="L34" s="36">
        <f>IF(DAY(JunSun1)=1,IF(AND(YEAR(JunSun1+3)=CalendarYear,MONTH(JunSun1+3)=6),JunSun1+3,""),IF(AND(YEAR(JunSun1+10)=CalendarYear,MONTH(JunSun1+10)=6),JunSun1+10,""))</f>
        <v>46182</v>
      </c>
      <c r="M34" s="36">
        <f>IF(DAY(JunSun1)=1,IF(AND(YEAR(JunSun1+4)=CalendarYear,MONTH(JunSun1+4)=6),JunSun1+4,""),IF(AND(YEAR(JunSun1+11)=CalendarYear,MONTH(JunSun1+11)=6),JunSun1+11,""))</f>
        <v>46183</v>
      </c>
      <c r="N34" s="36">
        <f>IF(DAY(JunSun1)=1,IF(AND(YEAR(JunSun1+5)=CalendarYear,MONTH(JunSun1+5)=6),JunSun1+5,""),IF(AND(YEAR(JunSun1+12)=CalendarYear,MONTH(JunSun1+12)=6),JunSun1+12,""))</f>
        <v>46184</v>
      </c>
      <c r="O34" s="36">
        <f>IF(DAY(JunSun1)=1,IF(AND(YEAR(JunSun1+6)=CalendarYear,MONTH(JunSun1+6)=6),JunSun1+6,""),IF(AND(YEAR(JunSun1+13)=CalendarYear,MONTH(JunSun1+13)=6),JunSun1+13,""))</f>
        <v>46185</v>
      </c>
      <c r="P34" s="36">
        <f>IF(DAY(JunSun1)=1,IF(AND(YEAR(JunSun1+7)=CalendarYear,MONTH(JunSun1+7)=6),JunSun1+7,""),IF(AND(YEAR(JunSun1+14)=CalendarYear,MONTH(JunSun1+14)=6),JunSun1+14,""))</f>
        <v>46186</v>
      </c>
      <c r="Q34" s="36">
        <f>IF(DAY(JunSun1)=1,IF(AND(YEAR(JunSun1+8)=CalendarYear,MONTH(JunSun1+8)=6),JunSun1+8,""),IF(AND(YEAR(JunSun1+15)=CalendarYear,MONTH(JunSun1+15)=6),JunSun1+15,""))</f>
        <v>46187</v>
      </c>
      <c r="R34" s="36">
        <f>IF(DAY(JunSun1)=1,IF(AND(YEAR(JunSun1+9)=CalendarYear,MONTH(JunSun1+9)=6),JunSun1+9,""),IF(AND(YEAR(JunSun1+16)=CalendarYear,MONTH(JunSun1+16)=6),JunSun1+16,""))</f>
        <v>46188</v>
      </c>
      <c r="S34" s="36">
        <f>IF(DAY(JunSun1)=1,IF(AND(YEAR(JunSun1+10)=CalendarYear,MONTH(JunSun1+10)=6),JunSun1+10,""),IF(AND(YEAR(JunSun1+17)=CalendarYear,MONTH(JunSun1+17)=6),JunSun1+17,""))</f>
        <v>46189</v>
      </c>
      <c r="T34" s="36">
        <f>IF(DAY(JunSun1)=1,IF(AND(YEAR(JunSun1+11)=CalendarYear,MONTH(JunSun1+11)=6),JunSun1+11,""),IF(AND(YEAR(JunSun1+18)=CalendarYear,MONTH(JunSun1+18)=6),JunSun1+18,""))</f>
        <v>46190</v>
      </c>
      <c r="U34" s="36">
        <f>IF(DAY(JunSun1)=1,IF(AND(YEAR(JunSun1+12)=CalendarYear,MONTH(JunSun1+12)=6),JunSun1+12,""),IF(AND(YEAR(JunSun1+19)=CalendarYear,MONTH(JunSun1+19)=6),JunSun1+19,""))</f>
        <v>46191</v>
      </c>
      <c r="V34" s="36">
        <f>IF(DAY(JunSun1)=1,IF(AND(YEAR(JunSun1+13)=CalendarYear,MONTH(JunSun1+13)=6),JunSun1+13,""),IF(AND(YEAR(JunSun1+20)=CalendarYear,MONTH(JunSun1+20)=6),JunSun1+20,""))</f>
        <v>46192</v>
      </c>
      <c r="W34" s="36">
        <f>IF(DAY(JunSun1)=1,IF(AND(YEAR(JunSun1+14)=CalendarYear,MONTH(JunSun1+14)=6),JunSun1+14,""),IF(AND(YEAR(JunSun1+21)=CalendarYear,MONTH(JunSun1+21)=6),JunSun1+21,""))</f>
        <v>46193</v>
      </c>
      <c r="X34" s="36">
        <f>IF(DAY(JunSun1)=1,IF(AND(YEAR(JunSun1+15)=CalendarYear,MONTH(JunSun1+15)=6),JunSun1+15,""),IF(AND(YEAR(JunSun1+22)=CalendarYear,MONTH(JunSun1+22)=6),JunSun1+22,""))</f>
        <v>46194</v>
      </c>
      <c r="Y34" s="36">
        <f>IF(DAY(JunSun1)=1,IF(AND(YEAR(JunSun1+16)=CalendarYear,MONTH(JunSun1+16)=6),JunSun1+16,""),IF(AND(YEAR(JunSun1+23)=CalendarYear,MONTH(JunSun1+23)=6),JunSun1+23,""))</f>
        <v>46195</v>
      </c>
      <c r="Z34" s="36">
        <f>IF(DAY(JunSun1)=1,IF(AND(YEAR(JunSun1+17)=CalendarYear,MONTH(JunSun1+17)=6),JunSun1+17,""),IF(AND(YEAR(JunSun1+24)=CalendarYear,MONTH(JunSun1+24)=6),JunSun1+24,""))</f>
        <v>46196</v>
      </c>
      <c r="AA34" s="36">
        <f>IF(DAY(JunSun1)=1,IF(AND(YEAR(JunSun1+18)=CalendarYear,MONTH(JunSun1+18)=6),JunSun1+18,""),IF(AND(YEAR(JunSun1+25)=CalendarYear,MONTH(JunSun1+25)=6),JunSun1+25,""))</f>
        <v>46197</v>
      </c>
      <c r="AB34" s="36">
        <f>IF(DAY(JunSun1)=1,IF(AND(YEAR(JunSun1+19)=CalendarYear,MONTH(JunSun1+19)=6),JunSun1+19,""),IF(AND(YEAR(JunSun1+26)=CalendarYear,MONTH(JunSun1+26)=6),JunSun1+26,""))</f>
        <v>46198</v>
      </c>
      <c r="AC34" s="36">
        <f>IF(DAY(JunSun1)=1,IF(AND(YEAR(JunSun1+20)=CalendarYear,MONTH(JunSun1+20)=6),JunSun1+20,""),IF(AND(YEAR(JunSun1+27)=CalendarYear,MONTH(JunSun1+27)=6),JunSun1+27,""))</f>
        <v>46199</v>
      </c>
      <c r="AD34" s="36">
        <f>IF(DAY(JunSun1)=1,IF(AND(YEAR(JunSun1+21)=CalendarYear,MONTH(JunSun1+21)=6),JunSun1+21,""),IF(AND(YEAR(JunSun1+28)=CalendarYear,MONTH(JunSun1+28)=6),JunSun1+28,""))</f>
        <v>46200</v>
      </c>
      <c r="AE34" s="36">
        <f>IF(DAY(JunSun1)=1,IF(AND(YEAR(JunSun1+22)=CalendarYear,MONTH(JunSun1+22)=6),JunSun1+22,""),IF(AND(YEAR(JunSun1+29)=CalendarYear,MONTH(JunSun1+29)=6),JunSun1+29,""))</f>
        <v>46201</v>
      </c>
      <c r="AF34" s="36">
        <f>IF(DAY(JunSun1)=1,IF(AND(YEAR(JunSun1+23)=CalendarYear,MONTH(JunSun1+23)=6),JunSun1+23,""),IF(AND(YEAR(JunSun1+30)=CalendarYear,MONTH(JunSun1+30)=6),JunSun1+30,""))</f>
        <v>46202</v>
      </c>
      <c r="AG34" s="36">
        <f>IF(DAY(JunSun1)=1,IF(AND(YEAR(JunSun1+24)=CalendarYear,MONTH(JunSun1+24)=6),JunSun1+24,""),IF(AND(YEAR(JunSun1+31)=CalendarYear,MONTH(JunSun1+31)=6),JunSun1+31,""))</f>
        <v>46203</v>
      </c>
      <c r="AH34" s="36" t="str">
        <f>IF(DAY(JunSun1)=1,IF(AND(YEAR(JunSun1+25)=CalendarYear,MONTH(JunSun1+25)=6),JunSun1+25,""),IF(AND(YEAR(JunSun1+32)=CalendarYear,MONTH(JunSun1+32)=6),JunSun1+32,""))</f>
        <v/>
      </c>
      <c r="AI34" s="36" t="str">
        <f>IF(DAY(JunSun1)=1,IF(AND(YEAR(JunSun1+26)=CalendarYear,MONTH(JunSun1+26)=6),JunSun1+26,""),IF(AND(YEAR(JunSun1+33)=CalendarYear,MONTH(JunSun1+33)=6),JunSun1+33,""))</f>
        <v/>
      </c>
      <c r="AJ34" s="36" t="str">
        <f>IF(DAY(JunSun1)=1,IF(AND(YEAR(JunSun1+27)=CalendarYear,MONTH(JunSun1+27)=6),JunSun1+27,""),IF(AND(YEAR(JunSun1+34)=CalendarYear,MONTH(JunSun1+34)=6),JunSun1+34,""))</f>
        <v/>
      </c>
      <c r="AK34" s="36" t="str">
        <f>IF(DAY(JunSun1)=1,IF(AND(YEAR(JunSun1+28)=CalendarYear,MONTH(JunSun1+28)=6),JunSun1+28,""),IF(AND(YEAR(JunSun1+35)=CalendarYear,MONTH(JunSun1+35)=6),JunSun1+35,""))</f>
        <v/>
      </c>
      <c r="AL34" s="36" t="str">
        <f>IF(DAY(JunSun1)=1,IF(AND(YEAR(JunSun1+29)=CalendarYear,MONTH(JunSun1+29)=6),JunSun1+29,""),IF(AND(YEAR(JunSun1+36)=CalendarYear,MONTH(JunSun1+36)=6),JunSun1+36,""))</f>
        <v/>
      </c>
      <c r="AM34" s="37" t="str">
        <f>IF(DAY(JunSun1)=1,IF(AND(YEAR(JunSun1+30)=CalendarYear,MONTH(JunSun1+30)=6),JunSun1+30,""),IF(AND(YEAR(JunSun1+37)=CalendarYear,MONTH(JunSun1+37)=6),JunSun1+37,""))</f>
        <v/>
      </c>
    </row>
    <row r="35" spans="2:39" s="3" customFormat="1" ht="18.899999999999999" customHeight="1" x14ac:dyDescent="0.35">
      <c r="B35" s="168"/>
      <c r="C35" s="4" t="s">
        <v>0</v>
      </c>
      <c r="D35" s="4" t="s">
        <v>1</v>
      </c>
      <c r="E35" s="4" t="s">
        <v>2</v>
      </c>
      <c r="F35" s="4" t="s">
        <v>3</v>
      </c>
      <c r="G35" s="4" t="s">
        <v>4</v>
      </c>
      <c r="H35" s="4" t="s">
        <v>5</v>
      </c>
      <c r="I35" s="4" t="s">
        <v>6</v>
      </c>
      <c r="J35" s="4" t="s">
        <v>0</v>
      </c>
      <c r="K35" s="4" t="s">
        <v>1</v>
      </c>
      <c r="L35" s="4" t="s">
        <v>2</v>
      </c>
      <c r="M35" s="4" t="s">
        <v>3</v>
      </c>
      <c r="N35" s="4" t="s">
        <v>4</v>
      </c>
      <c r="O35" s="4" t="s">
        <v>5</v>
      </c>
      <c r="P35" s="4" t="s">
        <v>6</v>
      </c>
      <c r="Q35" s="4" t="s">
        <v>0</v>
      </c>
      <c r="R35" s="4" t="s">
        <v>1</v>
      </c>
      <c r="S35" s="4" t="s">
        <v>2</v>
      </c>
      <c r="T35" s="4" t="s">
        <v>3</v>
      </c>
      <c r="U35" s="4" t="s">
        <v>4</v>
      </c>
      <c r="V35" s="4" t="s">
        <v>5</v>
      </c>
      <c r="W35" s="4" t="s">
        <v>6</v>
      </c>
      <c r="X35" s="4" t="s">
        <v>0</v>
      </c>
      <c r="Y35" s="4" t="s">
        <v>1</v>
      </c>
      <c r="Z35" s="4" t="s">
        <v>2</v>
      </c>
      <c r="AA35" s="4" t="s">
        <v>3</v>
      </c>
      <c r="AB35" s="4" t="s">
        <v>4</v>
      </c>
      <c r="AC35" s="4" t="s">
        <v>5</v>
      </c>
      <c r="AD35" s="4" t="s">
        <v>6</v>
      </c>
      <c r="AE35" s="4" t="s">
        <v>0</v>
      </c>
      <c r="AF35" s="4" t="s">
        <v>1</v>
      </c>
      <c r="AG35" s="4" t="s">
        <v>2</v>
      </c>
      <c r="AH35" s="4" t="s">
        <v>3</v>
      </c>
      <c r="AI35" s="4" t="s">
        <v>4</v>
      </c>
      <c r="AJ35" s="4" t="s">
        <v>5</v>
      </c>
      <c r="AK35" s="4" t="s">
        <v>6</v>
      </c>
      <c r="AL35" s="4" t="s">
        <v>0</v>
      </c>
      <c r="AM35" s="38" t="s">
        <v>1</v>
      </c>
    </row>
    <row r="36" spans="2:39" ht="34.799999999999997" x14ac:dyDescent="0.35">
      <c r="B36" s="39" t="s">
        <v>19</v>
      </c>
      <c r="C36" s="58"/>
      <c r="D36" s="18"/>
      <c r="E36" s="18"/>
      <c r="F36" s="18"/>
      <c r="G36" s="18"/>
      <c r="H36" s="18"/>
      <c r="I36" s="18"/>
      <c r="J36" s="18"/>
      <c r="K36" s="57"/>
      <c r="L36" s="57"/>
      <c r="M36" s="57"/>
      <c r="N36" s="57"/>
      <c r="O36" s="57"/>
      <c r="P36" s="57"/>
      <c r="Q36" s="57"/>
      <c r="R36" s="58"/>
      <c r="S36" s="58"/>
      <c r="T36" s="58"/>
      <c r="U36" s="58"/>
      <c r="V36" s="58"/>
      <c r="W36" s="58"/>
      <c r="X36" s="58"/>
      <c r="Y36" s="18"/>
      <c r="Z36" s="18"/>
      <c r="AA36" s="18"/>
      <c r="AB36" s="18"/>
      <c r="AC36" s="18"/>
      <c r="AD36" s="18"/>
      <c r="AE36" s="18"/>
      <c r="AF36" s="57"/>
      <c r="AG36" s="15"/>
      <c r="AH36" s="15"/>
      <c r="AI36" s="15"/>
      <c r="AJ36" s="15"/>
      <c r="AK36" s="15"/>
      <c r="AL36" s="15"/>
      <c r="AM36" s="40"/>
    </row>
    <row r="37" spans="2:39" ht="34.799999999999997" x14ac:dyDescent="0.35">
      <c r="B37" s="41" t="s">
        <v>9</v>
      </c>
      <c r="C37" s="19"/>
      <c r="D37" s="62"/>
      <c r="E37" s="62"/>
      <c r="F37" s="62"/>
      <c r="G37" s="62"/>
      <c r="H37" s="62"/>
      <c r="I37" s="19"/>
      <c r="J37" s="19"/>
      <c r="K37" s="63"/>
      <c r="L37" s="63"/>
      <c r="M37" s="63"/>
      <c r="N37" s="63"/>
      <c r="O37" s="63"/>
      <c r="P37" s="19"/>
      <c r="Q37" s="19"/>
      <c r="R37" s="20"/>
      <c r="S37" s="20"/>
      <c r="T37" s="20"/>
      <c r="U37" s="20"/>
      <c r="V37" s="20"/>
      <c r="W37" s="19"/>
      <c r="X37" s="19"/>
      <c r="Y37" s="62"/>
      <c r="Z37" s="62"/>
      <c r="AA37" s="62"/>
      <c r="AB37" s="62"/>
      <c r="AC37" s="62"/>
      <c r="AD37" s="19"/>
      <c r="AE37" s="19"/>
      <c r="AF37" s="63"/>
      <c r="AG37" s="19"/>
      <c r="AH37" s="19"/>
      <c r="AI37" s="19"/>
      <c r="AJ37" s="19"/>
      <c r="AK37" s="19"/>
      <c r="AL37" s="19"/>
      <c r="AM37" s="42"/>
    </row>
    <row r="38" spans="2:39" ht="35.4" thickBot="1" x14ac:dyDescent="0.4">
      <c r="B38" s="43" t="s">
        <v>11</v>
      </c>
      <c r="C38" s="68"/>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5"/>
    </row>
    <row r="39" spans="2:39" ht="12" customHeight="1" thickBot="1" x14ac:dyDescent="0.4"/>
    <row r="40" spans="2:39" s="3" customFormat="1" ht="18.899999999999999" customHeight="1" x14ac:dyDescent="0.35">
      <c r="B40" s="167">
        <f>DATE(CalendarYear,7,1)</f>
        <v>46204</v>
      </c>
      <c r="C40" s="35" t="str">
        <f>IF(DAY(JulSun1)=1,"",IF(AND(YEAR(JulSun1+1)=CalendarYear,MONTH(JulSun1+1)=7),JulSun1+1,""))</f>
        <v/>
      </c>
      <c r="D40" s="36" t="str">
        <f>IF(DAY(JulSun1)=1,"",IF(AND(YEAR(JulSun1+2)=CalendarYear,MONTH(JulSun1+2)=7),JulSun1+2,""))</f>
        <v/>
      </c>
      <c r="E40" s="36" t="str">
        <f>IF(DAY(JulSun1)=1,"",IF(AND(YEAR(JulSun1+3)=CalendarYear,MONTH(JulSun1+3)=7),JulSun1+3,""))</f>
        <v/>
      </c>
      <c r="F40" s="36">
        <f>IF(DAY(JulSun1)=1,"",IF(AND(YEAR(JulSun1+4)=CalendarYear,MONTH(JulSun1+4)=7),JulSun1+4,""))</f>
        <v>46204</v>
      </c>
      <c r="G40" s="36">
        <f>IF(DAY(JulSun1)=1,"",IF(AND(YEAR(JulSun1+5)=CalendarYear,MONTH(JulSun1+5)=7),JulSun1+5,""))</f>
        <v>46205</v>
      </c>
      <c r="H40" s="36">
        <f>IF(DAY(JulSun1)=1,"",IF(AND(YEAR(JulSun1+6)=CalendarYear,MONTH(JulSun1+6)=7),JulSun1+6,""))</f>
        <v>46206</v>
      </c>
      <c r="I40" s="36">
        <f>IF(DAY(JulSun1)=1,IF(AND(YEAR(JulSun1)=CalendarYear,MONTH(JulSun1)=7),JulSun1,""),IF(AND(YEAR(JulSun1+7)=CalendarYear,MONTH(JulSun1+7)=7),JulSun1+7,""))</f>
        <v>46207</v>
      </c>
      <c r="J40" s="36">
        <f>IF(DAY(JulSun1)=1,IF(AND(YEAR(JulSun1+1)=CalendarYear,MONTH(JulSun1+1)=7),JulSun1+1,""),IF(AND(YEAR(JulSun1+8)=CalendarYear,MONTH(JulSun1+8)=7),JulSun1+8,""))</f>
        <v>46208</v>
      </c>
      <c r="K40" s="36">
        <f>IF(DAY(JulSun1)=1,IF(AND(YEAR(JulSun1+2)=CalendarYear,MONTH(JulSun1+2)=7),JulSun1+2,""),IF(AND(YEAR(JulSun1+9)=CalendarYear,MONTH(JulSun1+9)=7),JulSun1+9,""))</f>
        <v>46209</v>
      </c>
      <c r="L40" s="36">
        <f>IF(DAY(JulSun1)=1,IF(AND(YEAR(JulSun1+3)=CalendarYear,MONTH(JulSun1+3)=7),JulSun1+3,""),IF(AND(YEAR(JulSun1+10)=CalendarYear,MONTH(JulSun1+10)=7),JulSun1+10,""))</f>
        <v>46210</v>
      </c>
      <c r="M40" s="36">
        <f>IF(DAY(JulSun1)=1,IF(AND(YEAR(JulSun1+4)=CalendarYear,MONTH(JulSun1+4)=7),JulSun1+4,""),IF(AND(YEAR(JulSun1+11)=CalendarYear,MONTH(JulSun1+11)=7),JulSun1+11,""))</f>
        <v>46211</v>
      </c>
      <c r="N40" s="36">
        <f>IF(DAY(JulSun1)=1,IF(AND(YEAR(JulSun1+5)=CalendarYear,MONTH(JulSun1+5)=7),JulSun1+5,""),IF(AND(YEAR(JulSun1+12)=CalendarYear,MONTH(JulSun1+12)=7),JulSun1+12,""))</f>
        <v>46212</v>
      </c>
      <c r="O40" s="36">
        <f>IF(DAY(JulSun1)=1,IF(AND(YEAR(JulSun1+6)=CalendarYear,MONTH(JulSun1+6)=7),JulSun1+6,""),IF(AND(YEAR(JulSun1+13)=CalendarYear,MONTH(JulSun1+13)=7),JulSun1+13,""))</f>
        <v>46213</v>
      </c>
      <c r="P40" s="36">
        <f>IF(DAY(JulSun1)=1,IF(AND(YEAR(JulSun1+7)=CalendarYear,MONTH(JulSun1+7)=7),JulSun1+7,""),IF(AND(YEAR(JulSun1+14)=CalendarYear,MONTH(JulSun1+14)=7),JulSun1+14,""))</f>
        <v>46214</v>
      </c>
      <c r="Q40" s="36">
        <f>IF(DAY(JulSun1)=1,IF(AND(YEAR(JulSun1+8)=CalendarYear,MONTH(JulSun1+8)=7),JulSun1+8,""),IF(AND(YEAR(JulSun1+15)=CalendarYear,MONTH(JulSun1+15)=7),JulSun1+15,""))</f>
        <v>46215</v>
      </c>
      <c r="R40" s="36">
        <f>IF(DAY(JulSun1)=1,IF(AND(YEAR(JulSun1+9)=CalendarYear,MONTH(JulSun1+9)=7),JulSun1+9,""),IF(AND(YEAR(JulSun1+16)=CalendarYear,MONTH(JulSun1+16)=7),JulSun1+16,""))</f>
        <v>46216</v>
      </c>
      <c r="S40" s="36">
        <f>IF(DAY(JulSun1)=1,IF(AND(YEAR(JulSun1+10)=CalendarYear,MONTH(JulSun1+10)=7),JulSun1+10,""),IF(AND(YEAR(JulSun1+17)=CalendarYear,MONTH(JulSun1+17)=7),JulSun1+17,""))</f>
        <v>46217</v>
      </c>
      <c r="T40" s="36">
        <f>IF(DAY(JulSun1)=1,IF(AND(YEAR(JulSun1+11)=CalendarYear,MONTH(JulSun1+11)=7),JulSun1+11,""),IF(AND(YEAR(JulSun1+18)=CalendarYear,MONTH(JulSun1+18)=7),JulSun1+18,""))</f>
        <v>46218</v>
      </c>
      <c r="U40" s="36">
        <f>IF(DAY(JulSun1)=1,IF(AND(YEAR(JulSun1+12)=CalendarYear,MONTH(JulSun1+12)=7),JulSun1+12,""),IF(AND(YEAR(JulSun1+19)=CalendarYear,MONTH(JulSun1+19)=7),JulSun1+19,""))</f>
        <v>46219</v>
      </c>
      <c r="V40" s="36">
        <f>IF(DAY(JulSun1)=1,IF(AND(YEAR(JulSun1+13)=CalendarYear,MONTH(JulSun1+13)=7),JulSun1+13,""),IF(AND(YEAR(JulSun1+20)=CalendarYear,MONTH(JulSun1+20)=7),JulSun1+20,""))</f>
        <v>46220</v>
      </c>
      <c r="W40" s="36">
        <f>IF(DAY(JulSun1)=1,IF(AND(YEAR(JulSun1+14)=CalendarYear,MONTH(JulSun1+14)=7),JulSun1+14,""),IF(AND(YEAR(JulSun1+21)=CalendarYear,MONTH(JulSun1+21)=7),JulSun1+21,""))</f>
        <v>46221</v>
      </c>
      <c r="X40" s="36">
        <f>IF(DAY(JulSun1)=1,IF(AND(YEAR(JulSun1+15)=CalendarYear,MONTH(JulSun1+15)=7),JulSun1+15,""),IF(AND(YEAR(JulSun1+22)=CalendarYear,MONTH(JulSun1+22)=7),JulSun1+22,""))</f>
        <v>46222</v>
      </c>
      <c r="Y40" s="36">
        <f>IF(DAY(JulSun1)=1,IF(AND(YEAR(JulSun1+16)=CalendarYear,MONTH(JulSun1+16)=7),JulSun1+16,""),IF(AND(YEAR(JulSun1+23)=CalendarYear,MONTH(JulSun1+23)=7),JulSun1+23,""))</f>
        <v>46223</v>
      </c>
      <c r="Z40" s="36">
        <f>IF(DAY(JulSun1)=1,IF(AND(YEAR(JulSun1+17)=CalendarYear,MONTH(JulSun1+17)=7),JulSun1+17,""),IF(AND(YEAR(JulSun1+24)=CalendarYear,MONTH(JulSun1+24)=7),JulSun1+24,""))</f>
        <v>46224</v>
      </c>
      <c r="AA40" s="36">
        <f>IF(DAY(JulSun1)=1,IF(AND(YEAR(JulSun1+18)=CalendarYear,MONTH(JulSun1+18)=7),JulSun1+18,""),IF(AND(YEAR(JulSun1+25)=CalendarYear,MONTH(JulSun1+25)=7),JulSun1+25,""))</f>
        <v>46225</v>
      </c>
      <c r="AB40" s="36">
        <f>IF(DAY(JulSun1)=1,IF(AND(YEAR(JulSun1+19)=CalendarYear,MONTH(JulSun1+19)=7),JulSun1+19,""),IF(AND(YEAR(JulSun1+26)=CalendarYear,MONTH(JulSun1+26)=7),JulSun1+26,""))</f>
        <v>46226</v>
      </c>
      <c r="AC40" s="36">
        <f>IF(DAY(JulSun1)=1,IF(AND(YEAR(JulSun1+20)=CalendarYear,MONTH(JulSun1+20)=7),JulSun1+20,""),IF(AND(YEAR(JulSun1+27)=CalendarYear,MONTH(JulSun1+27)=7),JulSun1+27,""))</f>
        <v>46227</v>
      </c>
      <c r="AD40" s="36">
        <f>IF(DAY(JulSun1)=1,IF(AND(YEAR(JulSun1+21)=CalendarYear,MONTH(JulSun1+21)=7),JulSun1+21,""),IF(AND(YEAR(JulSun1+28)=CalendarYear,MONTH(JulSun1+28)=7),JulSun1+28,""))</f>
        <v>46228</v>
      </c>
      <c r="AE40" s="36">
        <f>IF(DAY(JulSun1)=1,IF(AND(YEAR(JulSun1+22)=CalendarYear,MONTH(JulSun1+22)=7),JulSun1+22,""),IF(AND(YEAR(JulSun1+29)=CalendarYear,MONTH(JulSun1+29)=7),JulSun1+29,""))</f>
        <v>46229</v>
      </c>
      <c r="AF40" s="36">
        <f>IF(DAY(JulSun1)=1,IF(AND(YEAR(JulSun1+23)=CalendarYear,MONTH(JulSun1+23)=7),JulSun1+23,""),IF(AND(YEAR(JulSun1+30)=CalendarYear,MONTH(JulSun1+30)=7),JulSun1+30,""))</f>
        <v>46230</v>
      </c>
      <c r="AG40" s="36">
        <f>IF(DAY(JulSun1)=1,IF(AND(YEAR(JulSun1+24)=CalendarYear,MONTH(JulSun1+24)=7),JulSun1+24,""),IF(AND(YEAR(JulSun1+31)=CalendarYear,MONTH(JulSun1+31)=7),JulSun1+31,""))</f>
        <v>46231</v>
      </c>
      <c r="AH40" s="36">
        <f>IF(DAY(JulSun1)=1,IF(AND(YEAR(JulSun1+25)=CalendarYear,MONTH(JulSun1+25)=7),JulSun1+25,""),IF(AND(YEAR(JulSun1+32)=CalendarYear,MONTH(JulSun1+32)=7),JulSun1+32,""))</f>
        <v>46232</v>
      </c>
      <c r="AI40" s="36">
        <f>IF(DAY(JulSun1)=1,IF(AND(YEAR(JulSun1+26)=CalendarYear,MONTH(JulSun1+26)=7),JulSun1+26,""),IF(AND(YEAR(JulSun1+33)=CalendarYear,MONTH(JulSun1+33)=7),JulSun1+33,""))</f>
        <v>46233</v>
      </c>
      <c r="AJ40" s="36">
        <f>IF(DAY(JulSun1)=1,IF(AND(YEAR(JulSun1+27)=CalendarYear,MONTH(JulSun1+27)=7),JulSun1+27,""),IF(AND(YEAR(JulSun1+34)=CalendarYear,MONTH(JulSun1+34)=7),JulSun1+34,""))</f>
        <v>46234</v>
      </c>
      <c r="AK40" s="36" t="str">
        <f>IF(DAY(JulSun1)=1,IF(AND(YEAR(JulSun1+28)=CalendarYear,MONTH(JulSun1+28)=7),JulSun1+28,""),IF(AND(YEAR(JulSun1+35)=CalendarYear,MONTH(JulSun1+35)=7),JulSun1+35,""))</f>
        <v/>
      </c>
      <c r="AL40" s="35" t="str">
        <f>IF(DAY(JulSun1)=1,IF(AND(YEAR(JulSun1+29)=CalendarYear,MONTH(JulSun1+29)=7),JulSun1+29,""),IF(AND(YEAR(JulSun1+36)=CalendarYear,MONTH(JulSun1+36)=7),JulSun1+36,""))</f>
        <v/>
      </c>
      <c r="AM40" s="37" t="str">
        <f>IF(DAY(JulSun1)=1,IF(AND(YEAR(JulSun1+30)=CalendarYear,MONTH(JulSun1+30)=7),JulSun1+30,""),IF(AND(YEAR(JulSun1+37)=CalendarYear,MONTH(JulSun1+37)=7),JulSun1+37,""))</f>
        <v/>
      </c>
    </row>
    <row r="41" spans="2:39" s="3" customFormat="1" ht="18.899999999999999" customHeight="1" x14ac:dyDescent="0.35">
      <c r="B41" s="168"/>
      <c r="C41" s="4" t="s">
        <v>0</v>
      </c>
      <c r="D41" s="4" t="s">
        <v>1</v>
      </c>
      <c r="E41" s="4" t="s">
        <v>2</v>
      </c>
      <c r="F41" s="4" t="s">
        <v>3</v>
      </c>
      <c r="G41" s="4" t="s">
        <v>4</v>
      </c>
      <c r="H41" s="4" t="s">
        <v>5</v>
      </c>
      <c r="I41" s="4" t="s">
        <v>6</v>
      </c>
      <c r="J41" s="4" t="s">
        <v>0</v>
      </c>
      <c r="K41" s="4" t="s">
        <v>1</v>
      </c>
      <c r="L41" s="4" t="s">
        <v>2</v>
      </c>
      <c r="M41" s="4" t="s">
        <v>3</v>
      </c>
      <c r="N41" s="4" t="s">
        <v>4</v>
      </c>
      <c r="O41" s="4" t="s">
        <v>5</v>
      </c>
      <c r="P41" s="4" t="s">
        <v>6</v>
      </c>
      <c r="Q41" s="4" t="s">
        <v>0</v>
      </c>
      <c r="R41" s="4" t="s">
        <v>1</v>
      </c>
      <c r="S41" s="4" t="s">
        <v>2</v>
      </c>
      <c r="T41" s="4" t="s">
        <v>3</v>
      </c>
      <c r="U41" s="4" t="s">
        <v>4</v>
      </c>
      <c r="V41" s="4" t="s">
        <v>5</v>
      </c>
      <c r="W41" s="4" t="s">
        <v>6</v>
      </c>
      <c r="X41" s="4" t="s">
        <v>0</v>
      </c>
      <c r="Y41" s="4" t="s">
        <v>1</v>
      </c>
      <c r="Z41" s="4" t="s">
        <v>2</v>
      </c>
      <c r="AA41" s="4" t="s">
        <v>3</v>
      </c>
      <c r="AB41" s="4" t="s">
        <v>4</v>
      </c>
      <c r="AC41" s="4" t="s">
        <v>5</v>
      </c>
      <c r="AD41" s="4" t="s">
        <v>6</v>
      </c>
      <c r="AE41" s="4" t="s">
        <v>0</v>
      </c>
      <c r="AF41" s="4" t="s">
        <v>1</v>
      </c>
      <c r="AG41" s="4" t="s">
        <v>2</v>
      </c>
      <c r="AH41" s="4" t="s">
        <v>3</v>
      </c>
      <c r="AI41" s="4" t="s">
        <v>4</v>
      </c>
      <c r="AJ41" s="4" t="s">
        <v>5</v>
      </c>
      <c r="AK41" s="4" t="s">
        <v>6</v>
      </c>
      <c r="AL41" s="4" t="s">
        <v>0</v>
      </c>
      <c r="AM41" s="38" t="s">
        <v>1</v>
      </c>
    </row>
    <row r="42" spans="2:39" ht="34.799999999999997" x14ac:dyDescent="0.35">
      <c r="B42" s="39" t="s">
        <v>19</v>
      </c>
      <c r="C42" s="15"/>
      <c r="D42" s="15"/>
      <c r="E42" s="57"/>
      <c r="F42" s="57"/>
      <c r="G42" s="57"/>
      <c r="H42" s="57"/>
      <c r="I42" s="57"/>
      <c r="J42" s="57"/>
      <c r="K42" s="58"/>
      <c r="L42" s="58"/>
      <c r="M42" s="58"/>
      <c r="N42" s="58"/>
      <c r="O42" s="58"/>
      <c r="P42" s="58"/>
      <c r="Q42" s="58"/>
      <c r="R42" s="18"/>
      <c r="S42" s="18"/>
      <c r="T42" s="18"/>
      <c r="U42" s="18"/>
      <c r="V42" s="18"/>
      <c r="W42" s="18"/>
      <c r="X42" s="18"/>
      <c r="Y42" s="57"/>
      <c r="Z42" s="57"/>
      <c r="AA42" s="57"/>
      <c r="AB42" s="57"/>
      <c r="AC42" s="57"/>
      <c r="AD42" s="57"/>
      <c r="AE42" s="57"/>
      <c r="AF42" s="58"/>
      <c r="AG42" s="58"/>
      <c r="AH42" s="58"/>
      <c r="AI42" s="58"/>
      <c r="AJ42" s="15"/>
      <c r="AK42" s="15"/>
      <c r="AL42" s="15"/>
      <c r="AM42" s="40"/>
    </row>
    <row r="43" spans="2:39" ht="34.799999999999997" x14ac:dyDescent="0.35">
      <c r="B43" s="41" t="s">
        <v>9</v>
      </c>
      <c r="C43" s="19"/>
      <c r="D43" s="19"/>
      <c r="E43" s="63"/>
      <c r="F43" s="63"/>
      <c r="G43" s="63"/>
      <c r="H43" s="63"/>
      <c r="I43" s="19"/>
      <c r="J43" s="19"/>
      <c r="K43" s="20"/>
      <c r="L43" s="20"/>
      <c r="M43" s="20"/>
      <c r="N43" s="20"/>
      <c r="O43" s="20"/>
      <c r="P43" s="19"/>
      <c r="Q43" s="19"/>
      <c r="R43" s="62"/>
      <c r="S43" s="62"/>
      <c r="T43" s="62"/>
      <c r="U43" s="62"/>
      <c r="V43" s="62"/>
      <c r="W43" s="19"/>
      <c r="X43" s="19"/>
      <c r="Y43" s="63"/>
      <c r="Z43" s="63"/>
      <c r="AA43" s="63"/>
      <c r="AB43" s="63"/>
      <c r="AC43" s="63"/>
      <c r="AD43" s="19"/>
      <c r="AE43" s="19"/>
      <c r="AF43" s="20"/>
      <c r="AG43" s="20"/>
      <c r="AH43" s="20"/>
      <c r="AI43" s="20"/>
      <c r="AJ43" s="19"/>
      <c r="AK43" s="19"/>
      <c r="AL43" s="19"/>
      <c r="AM43" s="42"/>
    </row>
    <row r="44" spans="2:39" ht="35.4" thickBot="1" x14ac:dyDescent="0.4">
      <c r="B44" s="43" t="s">
        <v>11</v>
      </c>
      <c r="C44" s="44"/>
      <c r="D44" s="44"/>
      <c r="E44" s="44"/>
      <c r="F44" s="44"/>
      <c r="G44" s="44"/>
      <c r="H44" s="44"/>
      <c r="I44" s="44"/>
      <c r="J44" s="44"/>
      <c r="K44" s="44"/>
      <c r="L44" s="44"/>
      <c r="M44" s="44"/>
      <c r="N44" s="44"/>
      <c r="O44" s="44"/>
      <c r="P44" s="44"/>
      <c r="Q44" s="44"/>
      <c r="R44" s="44"/>
      <c r="S44" s="44"/>
      <c r="T44" s="44"/>
      <c r="U44" s="44"/>
      <c r="V44" s="44"/>
      <c r="W44" s="44"/>
      <c r="X44" s="44"/>
      <c r="Y44" s="68"/>
      <c r="Z44" s="68"/>
      <c r="AA44" s="68"/>
      <c r="AB44" s="68"/>
      <c r="AC44" s="68"/>
      <c r="AD44" s="68"/>
      <c r="AE44" s="68"/>
      <c r="AF44" s="68"/>
      <c r="AG44" s="68"/>
      <c r="AH44" s="68"/>
      <c r="AI44" s="68"/>
      <c r="AJ44" s="44"/>
      <c r="AK44" s="44"/>
      <c r="AL44" s="44"/>
      <c r="AM44" s="45"/>
    </row>
    <row r="45" spans="2:39" ht="12" customHeight="1" thickBot="1" x14ac:dyDescent="0.4"/>
    <row r="46" spans="2:39" s="3" customFormat="1" ht="18.899999999999999" customHeight="1" x14ac:dyDescent="0.35">
      <c r="B46" s="167">
        <f>DATE(CalendarYear,8,1)</f>
        <v>46235</v>
      </c>
      <c r="C46" s="36" t="str">
        <f>IF(DAY(AugSun1)=1,"",IF(AND(YEAR(AugSun1+1)=CalendarYear,MONTH(AugSun1+1)=8),AugSun1+1,""))</f>
        <v/>
      </c>
      <c r="D46" s="36" t="str">
        <f>IF(DAY(AugSun1)=1,"",IF(AND(YEAR(AugSun1+2)=CalendarYear,MONTH(AugSun1+2)=8),AugSun1+2,""))</f>
        <v/>
      </c>
      <c r="E46" s="36" t="str">
        <f>IF(DAY(AugSun1)=1,"",IF(AND(YEAR(AugSun1+3)=CalendarYear,MONTH(AugSun1+3)=8),AugSun1+3,""))</f>
        <v/>
      </c>
      <c r="F46" s="36" t="str">
        <f>IF(DAY(AugSun1)=1,"",IF(AND(YEAR(AugSun1+4)=CalendarYear,MONTH(AugSun1+4)=8),AugSun1+4,""))</f>
        <v/>
      </c>
      <c r="G46" s="36" t="str">
        <f>IF(DAY(AugSun1)=1,"",IF(AND(YEAR(AugSun1+5)=CalendarYear,MONTH(AugSun1+5)=8),AugSun1+5,""))</f>
        <v/>
      </c>
      <c r="H46" s="36" t="str">
        <f>IF(DAY(AugSun1)=1,"",IF(AND(YEAR(AugSun1+6)=CalendarYear,MONTH(AugSun1+6)=8),AugSun1+6,""))</f>
        <v/>
      </c>
      <c r="I46" s="36">
        <f>IF(DAY(AugSun1)=1,IF(AND(YEAR(AugSun1)=CalendarYear,MONTH(AugSun1)=8),AugSun1,""),IF(AND(YEAR(AugSun1+7)=CalendarYear,MONTH(AugSun1+7)=8),AugSun1+7,""))</f>
        <v>46235</v>
      </c>
      <c r="J46" s="36">
        <f>IF(DAY(AugSun1)=1,IF(AND(YEAR(AugSun1+1)=CalendarYear,MONTH(AugSun1+1)=8),AugSun1+1,""),IF(AND(YEAR(AugSun1+8)=CalendarYear,MONTH(AugSun1+8)=8),AugSun1+8,""))</f>
        <v>46236</v>
      </c>
      <c r="K46" s="36">
        <f>IF(DAY(AugSun1)=1,IF(AND(YEAR(AugSun1+2)=CalendarYear,MONTH(AugSun1+2)=8),AugSun1+2,""),IF(AND(YEAR(AugSun1+9)=CalendarYear,MONTH(AugSun1+9)=8),AugSun1+9,""))</f>
        <v>46237</v>
      </c>
      <c r="L46" s="36">
        <f>IF(DAY(AugSun1)=1,IF(AND(YEAR(AugSun1+3)=CalendarYear,MONTH(AugSun1+3)=8),AugSun1+3,""),IF(AND(YEAR(AugSun1+10)=CalendarYear,MONTH(AugSun1+10)=8),AugSun1+10,""))</f>
        <v>46238</v>
      </c>
      <c r="M46" s="36">
        <f>IF(DAY(AugSun1)=1,IF(AND(YEAR(AugSun1+4)=CalendarYear,MONTH(AugSun1+4)=8),AugSun1+4,""),IF(AND(YEAR(AugSun1+11)=CalendarYear,MONTH(AugSun1+11)=8),AugSun1+11,""))</f>
        <v>46239</v>
      </c>
      <c r="N46" s="36">
        <f>IF(DAY(AugSun1)=1,IF(AND(YEAR(AugSun1+5)=CalendarYear,MONTH(AugSun1+5)=8),AugSun1+5,""),IF(AND(YEAR(AugSun1+12)=CalendarYear,MONTH(AugSun1+12)=8),AugSun1+12,""))</f>
        <v>46240</v>
      </c>
      <c r="O46" s="36">
        <f>IF(DAY(AugSun1)=1,IF(AND(YEAR(AugSun1+6)=CalendarYear,MONTH(AugSun1+6)=8),AugSun1+6,""),IF(AND(YEAR(AugSun1+13)=CalendarYear,MONTH(AugSun1+13)=8),AugSun1+13,""))</f>
        <v>46241</v>
      </c>
      <c r="P46" s="36">
        <f>IF(DAY(AugSun1)=1,IF(AND(YEAR(AugSun1+7)=CalendarYear,MONTH(AugSun1+7)=8),AugSun1+7,""),IF(AND(YEAR(AugSun1+14)=CalendarYear,MONTH(AugSun1+14)=8),AugSun1+14,""))</f>
        <v>46242</v>
      </c>
      <c r="Q46" s="36">
        <f>IF(DAY(AugSun1)=1,IF(AND(YEAR(AugSun1+8)=CalendarYear,MONTH(AugSun1+8)=8),AugSun1+8,""),IF(AND(YEAR(AugSun1+15)=CalendarYear,MONTH(AugSun1+15)=8),AugSun1+15,""))</f>
        <v>46243</v>
      </c>
      <c r="R46" s="36">
        <f>IF(DAY(AugSun1)=1,IF(AND(YEAR(AugSun1+9)=CalendarYear,MONTH(AugSun1+9)=8),AugSun1+9,""),IF(AND(YEAR(AugSun1+16)=CalendarYear,MONTH(AugSun1+16)=8),AugSun1+16,""))</f>
        <v>46244</v>
      </c>
      <c r="S46" s="36">
        <f>IF(DAY(AugSun1)=1,IF(AND(YEAR(AugSun1+10)=CalendarYear,MONTH(AugSun1+10)=8),AugSun1+10,""),IF(AND(YEAR(AugSun1+17)=CalendarYear,MONTH(AugSun1+17)=8),AugSun1+17,""))</f>
        <v>46245</v>
      </c>
      <c r="T46" s="36">
        <f>IF(DAY(AugSun1)=1,IF(AND(YEAR(AugSun1+11)=CalendarYear,MONTH(AugSun1+11)=8),AugSun1+11,""),IF(AND(YEAR(AugSun1+18)=CalendarYear,MONTH(AugSun1+18)=8),AugSun1+18,""))</f>
        <v>46246</v>
      </c>
      <c r="U46" s="36">
        <f>IF(DAY(AugSun1)=1,IF(AND(YEAR(AugSun1+12)=CalendarYear,MONTH(AugSun1+12)=8),AugSun1+12,""),IF(AND(YEAR(AugSun1+19)=CalendarYear,MONTH(AugSun1+19)=8),AugSun1+19,""))</f>
        <v>46247</v>
      </c>
      <c r="V46" s="36">
        <f>IF(DAY(AugSun1)=1,IF(AND(YEAR(AugSun1+13)=CalendarYear,MONTH(AugSun1+13)=8),AugSun1+13,""),IF(AND(YEAR(AugSun1+20)=CalendarYear,MONTH(AugSun1+20)=8),AugSun1+20,""))</f>
        <v>46248</v>
      </c>
      <c r="W46" s="36">
        <f>IF(DAY(AugSun1)=1,IF(AND(YEAR(AugSun1+14)=CalendarYear,MONTH(AugSun1+14)=8),AugSun1+14,""),IF(AND(YEAR(AugSun1+21)=CalendarYear,MONTH(AugSun1+21)=8),AugSun1+21,""))</f>
        <v>46249</v>
      </c>
      <c r="X46" s="36">
        <f>IF(DAY(AugSun1)=1,IF(AND(YEAR(AugSun1+15)=CalendarYear,MONTH(AugSun1+15)=8),AugSun1+15,""),IF(AND(YEAR(AugSun1+22)=CalendarYear,MONTH(AugSun1+22)=8),AugSun1+22,""))</f>
        <v>46250</v>
      </c>
      <c r="Y46" s="36">
        <f>IF(DAY(AugSun1)=1,IF(AND(YEAR(AugSun1+16)=CalendarYear,MONTH(AugSun1+16)=8),AugSun1+16,""),IF(AND(YEAR(AugSun1+23)=CalendarYear,MONTH(AugSun1+23)=8),AugSun1+23,""))</f>
        <v>46251</v>
      </c>
      <c r="Z46" s="36">
        <f>IF(DAY(AugSun1)=1,IF(AND(YEAR(AugSun1+17)=CalendarYear,MONTH(AugSun1+17)=8),AugSun1+17,""),IF(AND(YEAR(AugSun1+24)=CalendarYear,MONTH(AugSun1+24)=8),AugSun1+24,""))</f>
        <v>46252</v>
      </c>
      <c r="AA46" s="36">
        <f>IF(DAY(AugSun1)=1,IF(AND(YEAR(AugSun1+18)=CalendarYear,MONTH(AugSun1+18)=8),AugSun1+18,""),IF(AND(YEAR(AugSun1+25)=CalendarYear,MONTH(AugSun1+25)=8),AugSun1+25,""))</f>
        <v>46253</v>
      </c>
      <c r="AB46" s="36">
        <f>IF(DAY(AugSun1)=1,IF(AND(YEAR(AugSun1+19)=CalendarYear,MONTH(AugSun1+19)=8),AugSun1+19,""),IF(AND(YEAR(AugSun1+26)=CalendarYear,MONTH(AugSun1+26)=8),AugSun1+26,""))</f>
        <v>46254</v>
      </c>
      <c r="AC46" s="36">
        <f>IF(DAY(AugSun1)=1,IF(AND(YEAR(AugSun1+20)=CalendarYear,MONTH(AugSun1+20)=8),AugSun1+20,""),IF(AND(YEAR(AugSun1+27)=CalendarYear,MONTH(AugSun1+27)=8),AugSun1+27,""))</f>
        <v>46255</v>
      </c>
      <c r="AD46" s="36">
        <f>IF(DAY(AugSun1)=1,IF(AND(YEAR(AugSun1+21)=CalendarYear,MONTH(AugSun1+21)=8),AugSun1+21,""),IF(AND(YEAR(AugSun1+28)=CalendarYear,MONTH(AugSun1+28)=8),AugSun1+28,""))</f>
        <v>46256</v>
      </c>
      <c r="AE46" s="36">
        <f>IF(DAY(AugSun1)=1,IF(AND(YEAR(AugSun1+22)=CalendarYear,MONTH(AugSun1+22)=8),AugSun1+22,""),IF(AND(YEAR(AugSun1+29)=CalendarYear,MONTH(AugSun1+29)=8),AugSun1+29,""))</f>
        <v>46257</v>
      </c>
      <c r="AF46" s="36">
        <f>IF(DAY(AugSun1)=1,IF(AND(YEAR(AugSun1+23)=CalendarYear,MONTH(AugSun1+23)=8),AugSun1+23,""),IF(AND(YEAR(AugSun1+30)=CalendarYear,MONTH(AugSun1+30)=8),AugSun1+30,""))</f>
        <v>46258</v>
      </c>
      <c r="AG46" s="36">
        <f>IF(DAY(AugSun1)=1,IF(AND(YEAR(AugSun1+24)=CalendarYear,MONTH(AugSun1+24)=8),AugSun1+24,""),IF(AND(YEAR(AugSun1+31)=CalendarYear,MONTH(AugSun1+31)=8),AugSun1+31,""))</f>
        <v>46259</v>
      </c>
      <c r="AH46" s="36">
        <f>IF(DAY(AugSun1)=1,IF(AND(YEAR(AugSun1+25)=CalendarYear,MONTH(AugSun1+25)=8),AugSun1+25,""),IF(AND(YEAR(AugSun1+32)=CalendarYear,MONTH(AugSun1+32)=8),AugSun1+32,""))</f>
        <v>46260</v>
      </c>
      <c r="AI46" s="36">
        <f>IF(DAY(AugSun1)=1,IF(AND(YEAR(AugSun1+26)=CalendarYear,MONTH(AugSun1+26)=8),AugSun1+26,""),IF(AND(YEAR(AugSun1+33)=CalendarYear,MONTH(AugSun1+33)=8),AugSun1+33,""))</f>
        <v>46261</v>
      </c>
      <c r="AJ46" s="36">
        <f>IF(DAY(AugSun1)=1,IF(AND(YEAR(AugSun1+27)=CalendarYear,MONTH(AugSun1+27)=8),AugSun1+27,""),IF(AND(YEAR(AugSun1+34)=CalendarYear,MONTH(AugSun1+34)=8),AugSun1+34,""))</f>
        <v>46262</v>
      </c>
      <c r="AK46" s="36">
        <f>IF(DAY(AugSun1)=1,IF(AND(YEAR(AugSun1+28)=CalendarYear,MONTH(AugSun1+28)=8),AugSun1+28,""),IF(AND(YEAR(AugSun1+35)=CalendarYear,MONTH(AugSun1+35)=8),AugSun1+35,""))</f>
        <v>46263</v>
      </c>
      <c r="AL46" s="36">
        <f>IF(DAY(AugSun1)=1,IF(AND(YEAR(AugSun1+29)=CalendarYear,MONTH(AugSun1+29)=8),AugSun1+29,""),IF(AND(YEAR(AugSun1+36)=CalendarYear,MONTH(AugSun1+36)=8),AugSun1+36,""))</f>
        <v>46264</v>
      </c>
      <c r="AM46" s="37">
        <f>IF(DAY(AugSun1)=1,IF(AND(YEAR(AugSun1+30)=CalendarYear,MONTH(AugSun1+30)=8),AugSun1+30,""),IF(AND(YEAR(AugSun1+37)=CalendarYear,MONTH(AugSun1+37)=8),AugSun1+37,""))</f>
        <v>46265</v>
      </c>
    </row>
    <row r="47" spans="2:39" s="3" customFormat="1" ht="18.899999999999999" customHeight="1" x14ac:dyDescent="0.35">
      <c r="B47" s="168"/>
      <c r="C47" s="4" t="s">
        <v>0</v>
      </c>
      <c r="D47" s="4" t="s">
        <v>1</v>
      </c>
      <c r="E47" s="4" t="s">
        <v>2</v>
      </c>
      <c r="F47" s="4" t="s">
        <v>3</v>
      </c>
      <c r="G47" s="4" t="s">
        <v>4</v>
      </c>
      <c r="H47" s="4" t="s">
        <v>5</v>
      </c>
      <c r="I47" s="4" t="s">
        <v>6</v>
      </c>
      <c r="J47" s="4" t="s">
        <v>0</v>
      </c>
      <c r="K47" s="4" t="s">
        <v>1</v>
      </c>
      <c r="L47" s="4" t="s">
        <v>2</v>
      </c>
      <c r="M47" s="4" t="s">
        <v>3</v>
      </c>
      <c r="N47" s="4" t="s">
        <v>4</v>
      </c>
      <c r="O47" s="4" t="s">
        <v>5</v>
      </c>
      <c r="P47" s="4" t="s">
        <v>6</v>
      </c>
      <c r="Q47" s="4" t="s">
        <v>0</v>
      </c>
      <c r="R47" s="4" t="s">
        <v>1</v>
      </c>
      <c r="S47" s="4" t="s">
        <v>2</v>
      </c>
      <c r="T47" s="4" t="s">
        <v>3</v>
      </c>
      <c r="U47" s="4" t="s">
        <v>4</v>
      </c>
      <c r="V47" s="4" t="s">
        <v>5</v>
      </c>
      <c r="W47" s="4" t="s">
        <v>6</v>
      </c>
      <c r="X47" s="4" t="s">
        <v>0</v>
      </c>
      <c r="Y47" s="4" t="s">
        <v>1</v>
      </c>
      <c r="Z47" s="4" t="s">
        <v>2</v>
      </c>
      <c r="AA47" s="4" t="s">
        <v>3</v>
      </c>
      <c r="AB47" s="4" t="s">
        <v>4</v>
      </c>
      <c r="AC47" s="4" t="s">
        <v>5</v>
      </c>
      <c r="AD47" s="4" t="s">
        <v>6</v>
      </c>
      <c r="AE47" s="4" t="s">
        <v>0</v>
      </c>
      <c r="AF47" s="4" t="s">
        <v>1</v>
      </c>
      <c r="AG47" s="4" t="s">
        <v>2</v>
      </c>
      <c r="AH47" s="4" t="s">
        <v>3</v>
      </c>
      <c r="AI47" s="4" t="s">
        <v>4</v>
      </c>
      <c r="AJ47" s="4" t="s">
        <v>5</v>
      </c>
      <c r="AK47" s="4" t="s">
        <v>6</v>
      </c>
      <c r="AL47" s="4" t="s">
        <v>0</v>
      </c>
      <c r="AM47" s="38" t="s">
        <v>1</v>
      </c>
    </row>
    <row r="48" spans="2:39" ht="34.799999999999997" x14ac:dyDescent="0.35">
      <c r="B48" s="39" t="s">
        <v>19</v>
      </c>
      <c r="C48" s="15"/>
      <c r="D48" s="15"/>
      <c r="E48" s="15"/>
      <c r="F48" s="15"/>
      <c r="G48" s="15"/>
      <c r="H48" s="58"/>
      <c r="I48" s="58"/>
      <c r="J48" s="58"/>
      <c r="K48" s="18"/>
      <c r="L48" s="18"/>
      <c r="M48" s="18"/>
      <c r="N48" s="18"/>
      <c r="O48" s="18"/>
      <c r="P48" s="18"/>
      <c r="Q48" s="18"/>
      <c r="R48" s="57"/>
      <c r="S48" s="57"/>
      <c r="T48" s="57"/>
      <c r="U48" s="57"/>
      <c r="V48" s="57"/>
      <c r="W48" s="57"/>
      <c r="X48" s="57"/>
      <c r="Y48" s="58"/>
      <c r="Z48" s="58"/>
      <c r="AA48" s="58"/>
      <c r="AB48" s="58"/>
      <c r="AC48" s="58"/>
      <c r="AD48" s="58"/>
      <c r="AE48" s="58"/>
      <c r="AF48" s="69"/>
      <c r="AG48" s="61"/>
      <c r="AH48" s="61"/>
      <c r="AI48" s="61"/>
      <c r="AJ48" s="61"/>
      <c r="AK48" s="61"/>
      <c r="AL48" s="61"/>
      <c r="AM48" s="40"/>
    </row>
    <row r="49" spans="2:39" ht="34.799999999999997" x14ac:dyDescent="0.35">
      <c r="B49" s="41" t="s">
        <v>9</v>
      </c>
      <c r="C49" s="19"/>
      <c r="D49" s="19"/>
      <c r="E49" s="19"/>
      <c r="F49" s="19"/>
      <c r="G49" s="19"/>
      <c r="H49" s="20"/>
      <c r="I49" s="19"/>
      <c r="J49" s="19"/>
      <c r="K49" s="62"/>
      <c r="L49" s="62"/>
      <c r="M49" s="62"/>
      <c r="N49" s="62"/>
      <c r="O49" s="62"/>
      <c r="P49" s="19"/>
      <c r="Q49" s="19"/>
      <c r="R49" s="63"/>
      <c r="S49" s="63"/>
      <c r="T49" s="63"/>
      <c r="U49" s="63"/>
      <c r="V49" s="63"/>
      <c r="W49" s="19"/>
      <c r="X49" s="19"/>
      <c r="Y49" s="20"/>
      <c r="Z49" s="20"/>
      <c r="AA49" s="20"/>
      <c r="AB49" s="20"/>
      <c r="AC49" s="20"/>
      <c r="AD49" s="19"/>
      <c r="AE49" s="19"/>
      <c r="AF49" s="51"/>
      <c r="AG49" s="62"/>
      <c r="AH49" s="62"/>
      <c r="AI49" s="62"/>
      <c r="AJ49" s="62"/>
      <c r="AK49" s="19"/>
      <c r="AL49" s="19"/>
      <c r="AM49" s="42"/>
    </row>
    <row r="50" spans="2:39" ht="35.4" thickBot="1" x14ac:dyDescent="0.4">
      <c r="B50" s="43" t="s">
        <v>11</v>
      </c>
      <c r="C50" s="44"/>
      <c r="D50" s="44"/>
      <c r="E50" s="44"/>
      <c r="F50" s="44"/>
      <c r="G50" s="44"/>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45"/>
    </row>
    <row r="51" spans="2:39" ht="12" customHeight="1" thickBot="1" x14ac:dyDescent="0.4"/>
    <row r="52" spans="2:39" s="3" customFormat="1" ht="18.899999999999999" customHeight="1" x14ac:dyDescent="0.35">
      <c r="B52" s="167">
        <f>DATE(CalendarYear,9,1)</f>
        <v>46266</v>
      </c>
      <c r="C52" s="36" t="str">
        <f>IF(DAY(SepSun1)=1,"",IF(AND(YEAR(SepSun1+1)=CalendarYear,MONTH(SepSun1+1)=9),SepSun1+1,""))</f>
        <v/>
      </c>
      <c r="D52" s="36" t="str">
        <f>IF(DAY(SepSun1)=1,"",IF(AND(YEAR(SepSun1+2)=CalendarYear,MONTH(SepSun1+2)=9),SepSun1+2,""))</f>
        <v/>
      </c>
      <c r="E52" s="36">
        <f>IF(DAY(SepSun1)=1,"",IF(AND(YEAR(SepSun1+3)=CalendarYear,MONTH(SepSun1+3)=9),SepSun1+3,""))</f>
        <v>46266</v>
      </c>
      <c r="F52" s="36">
        <f>IF(DAY(SepSun1)=1,"",IF(AND(YEAR(SepSun1+4)=CalendarYear,MONTH(SepSun1+4)=9),SepSun1+4,""))</f>
        <v>46267</v>
      </c>
      <c r="G52" s="36">
        <f>IF(DAY(SepSun1)=1,"",IF(AND(YEAR(SepSun1+5)=CalendarYear,MONTH(SepSun1+5)=9),SepSun1+5,""))</f>
        <v>46268</v>
      </c>
      <c r="H52" s="36">
        <f>IF(DAY(SepSun1)=1,"",IF(AND(YEAR(SepSun1+6)=CalendarYear,MONTH(SepSun1+6)=9),SepSun1+6,""))</f>
        <v>46269</v>
      </c>
      <c r="I52" s="36">
        <f>IF(DAY(SepSun1)=1,IF(AND(YEAR(SepSun1)=CalendarYear,MONTH(SepSun1)=9),SepSun1,""),IF(AND(YEAR(SepSun1+7)=CalendarYear,MONTH(SepSun1+7)=9),SepSun1+7,""))</f>
        <v>46270</v>
      </c>
      <c r="J52" s="36">
        <f>IF(DAY(SepSun1)=1,IF(AND(YEAR(SepSun1+1)=CalendarYear,MONTH(SepSun1+1)=9),SepSun1+1,""),IF(AND(YEAR(SepSun1+8)=CalendarYear,MONTH(SepSun1+8)=9),SepSun1+8,""))</f>
        <v>46271</v>
      </c>
      <c r="K52" s="36">
        <f>IF(DAY(SepSun1)=1,IF(AND(YEAR(SepSun1+2)=CalendarYear,MONTH(SepSun1+2)=9),SepSun1+2,""),IF(AND(YEAR(SepSun1+9)=CalendarYear,MONTH(SepSun1+9)=9),SepSun1+9,""))</f>
        <v>46272</v>
      </c>
      <c r="L52" s="36">
        <f>IF(DAY(SepSun1)=1,IF(AND(YEAR(SepSun1+3)=CalendarYear,MONTH(SepSun1+3)=9),SepSun1+3,""),IF(AND(YEAR(SepSun1+10)=CalendarYear,MONTH(SepSun1+10)=9),SepSun1+10,""))</f>
        <v>46273</v>
      </c>
      <c r="M52" s="36">
        <f>IF(DAY(SepSun1)=1,IF(AND(YEAR(SepSun1+4)=CalendarYear,MONTH(SepSun1+4)=9),SepSun1+4,""),IF(AND(YEAR(SepSun1+11)=CalendarYear,MONTH(SepSun1+11)=9),SepSun1+11,""))</f>
        <v>46274</v>
      </c>
      <c r="N52" s="36">
        <f>IF(DAY(SepSun1)=1,IF(AND(YEAR(SepSun1+5)=CalendarYear,MONTH(SepSun1+5)=9),SepSun1+5,""),IF(AND(YEAR(SepSun1+12)=CalendarYear,MONTH(SepSun1+12)=9),SepSun1+12,""))</f>
        <v>46275</v>
      </c>
      <c r="O52" s="36">
        <f>IF(DAY(SepSun1)=1,IF(AND(YEAR(SepSun1+6)=CalendarYear,MONTH(SepSun1+6)=9),SepSun1+6,""),IF(AND(YEAR(SepSun1+13)=CalendarYear,MONTH(SepSun1+13)=9),SepSun1+13,""))</f>
        <v>46276</v>
      </c>
      <c r="P52" s="36">
        <f>IF(DAY(SepSun1)=1,IF(AND(YEAR(SepSun1+7)=CalendarYear,MONTH(SepSun1+7)=9),SepSun1+7,""),IF(AND(YEAR(SepSun1+14)=CalendarYear,MONTH(SepSun1+14)=9),SepSun1+14,""))</f>
        <v>46277</v>
      </c>
      <c r="Q52" s="36">
        <f>IF(DAY(SepSun1)=1,IF(AND(YEAR(SepSun1+8)=CalendarYear,MONTH(SepSun1+8)=9),SepSun1+8,""),IF(AND(YEAR(SepSun1+15)=CalendarYear,MONTH(SepSun1+15)=9),SepSun1+15,""))</f>
        <v>46278</v>
      </c>
      <c r="R52" s="36">
        <f>IF(DAY(SepSun1)=1,IF(AND(YEAR(SepSun1+9)=CalendarYear,MONTH(SepSun1+9)=9),SepSun1+9,""),IF(AND(YEAR(SepSun1+16)=CalendarYear,MONTH(SepSun1+16)=9),SepSun1+16,""))</f>
        <v>46279</v>
      </c>
      <c r="S52" s="36">
        <f>IF(DAY(SepSun1)=1,IF(AND(YEAR(SepSun1+10)=CalendarYear,MONTH(SepSun1+10)=9),SepSun1+10,""),IF(AND(YEAR(SepSun1+17)=CalendarYear,MONTH(SepSun1+17)=9),SepSun1+17,""))</f>
        <v>46280</v>
      </c>
      <c r="T52" s="36">
        <f>IF(DAY(SepSun1)=1,IF(AND(YEAR(SepSun1+11)=CalendarYear,MONTH(SepSun1+11)=9),SepSun1+11,""),IF(AND(YEAR(SepSun1+18)=CalendarYear,MONTH(SepSun1+18)=9),SepSun1+18,""))</f>
        <v>46281</v>
      </c>
      <c r="U52" s="36">
        <f>IF(DAY(SepSun1)=1,IF(AND(YEAR(SepSun1+12)=CalendarYear,MONTH(SepSun1+12)=9),SepSun1+12,""),IF(AND(YEAR(SepSun1+19)=CalendarYear,MONTH(SepSun1+19)=9),SepSun1+19,""))</f>
        <v>46282</v>
      </c>
      <c r="V52" s="36">
        <f>IF(DAY(SepSun1)=1,IF(AND(YEAR(SepSun1+13)=CalendarYear,MONTH(SepSun1+13)=9),SepSun1+13,""),IF(AND(YEAR(SepSun1+20)=CalendarYear,MONTH(SepSun1+20)=9),SepSun1+20,""))</f>
        <v>46283</v>
      </c>
      <c r="W52" s="36">
        <f>IF(DAY(SepSun1)=1,IF(AND(YEAR(SepSun1+14)=CalendarYear,MONTH(SepSun1+14)=9),SepSun1+14,""),IF(AND(YEAR(SepSun1+21)=CalendarYear,MONTH(SepSun1+21)=9),SepSun1+21,""))</f>
        <v>46284</v>
      </c>
      <c r="X52" s="36">
        <f>IF(DAY(SepSun1)=1,IF(AND(YEAR(SepSun1+15)=CalendarYear,MONTH(SepSun1+15)=9),SepSun1+15,""),IF(AND(YEAR(SepSun1+22)=CalendarYear,MONTH(SepSun1+22)=9),SepSun1+22,""))</f>
        <v>46285</v>
      </c>
      <c r="Y52" s="36">
        <f>IF(DAY(SepSun1)=1,IF(AND(YEAR(SepSun1+16)=CalendarYear,MONTH(SepSun1+16)=9),SepSun1+16,""),IF(AND(YEAR(SepSun1+23)=CalendarYear,MONTH(SepSun1+23)=9),SepSun1+23,""))</f>
        <v>46286</v>
      </c>
      <c r="Z52" s="36">
        <f>IF(DAY(SepSun1)=1,IF(AND(YEAR(SepSun1+17)=CalendarYear,MONTH(SepSun1+17)=9),SepSun1+17,""),IF(AND(YEAR(SepSun1+24)=CalendarYear,MONTH(SepSun1+24)=9),SepSun1+24,""))</f>
        <v>46287</v>
      </c>
      <c r="AA52" s="36">
        <f>IF(DAY(SepSun1)=1,IF(AND(YEAR(SepSun1+18)=CalendarYear,MONTH(SepSun1+18)=9),SepSun1+18,""),IF(AND(YEAR(SepSun1+25)=CalendarYear,MONTH(SepSun1+25)=9),SepSun1+25,""))</f>
        <v>46288</v>
      </c>
      <c r="AB52" s="36">
        <f>IF(DAY(SepSun1)=1,IF(AND(YEAR(SepSun1+19)=CalendarYear,MONTH(SepSun1+19)=9),SepSun1+19,""),IF(AND(YEAR(SepSun1+26)=CalendarYear,MONTH(SepSun1+26)=9),SepSun1+26,""))</f>
        <v>46289</v>
      </c>
      <c r="AC52" s="36">
        <f>IF(DAY(SepSun1)=1,IF(AND(YEAR(SepSun1+20)=CalendarYear,MONTH(SepSun1+20)=9),SepSun1+20,""),IF(AND(YEAR(SepSun1+27)=CalendarYear,MONTH(SepSun1+27)=9),SepSun1+27,""))</f>
        <v>46290</v>
      </c>
      <c r="AD52" s="36">
        <f>IF(DAY(SepSun1)=1,IF(AND(YEAR(SepSun1+21)=CalendarYear,MONTH(SepSun1+21)=9),SepSun1+21,""),IF(AND(YEAR(SepSun1+28)=CalendarYear,MONTH(SepSun1+28)=9),SepSun1+28,""))</f>
        <v>46291</v>
      </c>
      <c r="AE52" s="36">
        <f>IF(DAY(SepSun1)=1,IF(AND(YEAR(SepSun1+22)=CalendarYear,MONTH(SepSun1+22)=9),SepSun1+22,""),IF(AND(YEAR(SepSun1+29)=CalendarYear,MONTH(SepSun1+29)=9),SepSun1+29,""))</f>
        <v>46292</v>
      </c>
      <c r="AF52" s="36">
        <f>IF(DAY(SepSun1)=1,IF(AND(YEAR(SepSun1+23)=CalendarYear,MONTH(SepSun1+23)=9),SepSun1+23,""),IF(AND(YEAR(SepSun1+30)=CalendarYear,MONTH(SepSun1+30)=9),SepSun1+30,""))</f>
        <v>46293</v>
      </c>
      <c r="AG52" s="36">
        <f>IF(DAY(SepSun1)=1,IF(AND(YEAR(SepSun1+24)=CalendarYear,MONTH(SepSun1+24)=9),SepSun1+24,""),IF(AND(YEAR(SepSun1+31)=CalendarYear,MONTH(SepSun1+31)=9),SepSun1+31,""))</f>
        <v>46294</v>
      </c>
      <c r="AH52" s="36">
        <f>IF(DAY(SepSun1)=1,IF(AND(YEAR(SepSun1+25)=CalendarYear,MONTH(SepSun1+25)=9),SepSun1+25,""),IF(AND(YEAR(SepSun1+32)=CalendarYear,MONTH(SepSun1+32)=9),SepSun1+32,""))</f>
        <v>46295</v>
      </c>
      <c r="AI52" s="36" t="str">
        <f>IF(DAY(SepSun1)=1,IF(AND(YEAR(SepSun1+26)=CalendarYear,MONTH(SepSun1+26)=9),SepSun1+26,""),IF(AND(YEAR(SepSun1+33)=CalendarYear,MONTH(SepSun1+33)=9),SepSun1+33,""))</f>
        <v/>
      </c>
      <c r="AJ52" s="35" t="str">
        <f>IF(DAY(SepSun1)=1,IF(AND(YEAR(SepSun1+27)=CalendarYear,MONTH(SepSun1+27)=9),SepSun1+27,""),IF(AND(YEAR(SepSun1+34)=CalendarYear,MONTH(SepSun1+34)=9),SepSun1+34,""))</f>
        <v/>
      </c>
      <c r="AK52" s="35" t="str">
        <f>IF(DAY(SepSun1)=1,IF(AND(YEAR(SepSun1+28)=CalendarYear,MONTH(SepSun1+28)=9),SepSun1+28,""),IF(AND(YEAR(SepSun1+35)=CalendarYear,MONTH(SepSun1+35)=9),SepSun1+35,""))</f>
        <v/>
      </c>
      <c r="AL52" s="35" t="str">
        <f>IF(DAY(SepSun1)=1,IF(AND(YEAR(SepSun1+29)=CalendarYear,MONTH(SepSun1+29)=9),SepSun1+29,""),IF(AND(YEAR(SepSun1+36)=CalendarYear,MONTH(SepSun1+36)=9),SepSun1+36,""))</f>
        <v/>
      </c>
      <c r="AM52" s="37" t="str">
        <f>IF(DAY(SepSun1)=1,IF(AND(YEAR(SepSun1+30)=CalendarYear,MONTH(SepSun1+30)=9),SepSun1+30,""),IF(AND(YEAR(SepSun1+37)=CalendarYear,MONTH(SepSun1+37)=9),SepSun1+37,""))</f>
        <v/>
      </c>
    </row>
    <row r="53" spans="2:39" s="3" customFormat="1" ht="18.899999999999999" customHeight="1" x14ac:dyDescent="0.35">
      <c r="B53" s="168"/>
      <c r="C53" s="4" t="s">
        <v>0</v>
      </c>
      <c r="D53" s="4" t="s">
        <v>1</v>
      </c>
      <c r="E53" s="4" t="s">
        <v>2</v>
      </c>
      <c r="F53" s="4" t="s">
        <v>3</v>
      </c>
      <c r="G53" s="4" t="s">
        <v>4</v>
      </c>
      <c r="H53" s="4" t="s">
        <v>5</v>
      </c>
      <c r="I53" s="4" t="s">
        <v>6</v>
      </c>
      <c r="J53" s="4" t="s">
        <v>0</v>
      </c>
      <c r="K53" s="4" t="s">
        <v>1</v>
      </c>
      <c r="L53" s="4" t="s">
        <v>2</v>
      </c>
      <c r="M53" s="4" t="s">
        <v>3</v>
      </c>
      <c r="N53" s="4" t="s">
        <v>4</v>
      </c>
      <c r="O53" s="4" t="s">
        <v>5</v>
      </c>
      <c r="P53" s="4" t="s">
        <v>6</v>
      </c>
      <c r="Q53" s="4" t="s">
        <v>0</v>
      </c>
      <c r="R53" s="4" t="s">
        <v>1</v>
      </c>
      <c r="S53" s="4" t="s">
        <v>2</v>
      </c>
      <c r="T53" s="4" t="s">
        <v>3</v>
      </c>
      <c r="U53" s="4" t="s">
        <v>4</v>
      </c>
      <c r="V53" s="4" t="s">
        <v>5</v>
      </c>
      <c r="W53" s="4" t="s">
        <v>6</v>
      </c>
      <c r="X53" s="4" t="s">
        <v>0</v>
      </c>
      <c r="Y53" s="4" t="s">
        <v>1</v>
      </c>
      <c r="Z53" s="4" t="s">
        <v>2</v>
      </c>
      <c r="AA53" s="4" t="s">
        <v>3</v>
      </c>
      <c r="AB53" s="4" t="s">
        <v>4</v>
      </c>
      <c r="AC53" s="4" t="s">
        <v>5</v>
      </c>
      <c r="AD53" s="4" t="s">
        <v>6</v>
      </c>
      <c r="AE53" s="4" t="s">
        <v>0</v>
      </c>
      <c r="AF53" s="4" t="s">
        <v>1</v>
      </c>
      <c r="AG53" s="4" t="s">
        <v>2</v>
      </c>
      <c r="AH53" s="4" t="s">
        <v>3</v>
      </c>
      <c r="AI53" s="4" t="s">
        <v>4</v>
      </c>
      <c r="AJ53" s="4" t="s">
        <v>5</v>
      </c>
      <c r="AK53" s="4" t="s">
        <v>6</v>
      </c>
      <c r="AL53" s="4" t="s">
        <v>0</v>
      </c>
      <c r="AM53" s="38" t="s">
        <v>1</v>
      </c>
    </row>
    <row r="54" spans="2:39" ht="34.799999999999997" x14ac:dyDescent="0.35">
      <c r="B54" s="39" t="s">
        <v>19</v>
      </c>
      <c r="C54" s="15"/>
      <c r="D54" s="57"/>
      <c r="E54" s="57"/>
      <c r="F54" s="57"/>
      <c r="G54" s="57"/>
      <c r="H54" s="57"/>
      <c r="I54" s="57"/>
      <c r="J54" s="57"/>
      <c r="K54" s="58"/>
      <c r="L54" s="58"/>
      <c r="M54" s="58"/>
      <c r="N54" s="58"/>
      <c r="O54" s="58"/>
      <c r="P54" s="58"/>
      <c r="Q54" s="58"/>
      <c r="R54" s="18"/>
      <c r="S54" s="18"/>
      <c r="T54" s="18"/>
      <c r="U54" s="18"/>
      <c r="V54" s="18"/>
      <c r="W54" s="18"/>
      <c r="X54" s="18"/>
      <c r="Y54" s="57"/>
      <c r="Z54" s="57"/>
      <c r="AA54" s="57"/>
      <c r="AB54" s="57"/>
      <c r="AC54" s="57"/>
      <c r="AD54" s="57"/>
      <c r="AE54" s="57"/>
      <c r="AF54" s="58"/>
      <c r="AG54" s="58"/>
      <c r="AH54" s="15"/>
      <c r="AI54" s="15"/>
      <c r="AJ54" s="15"/>
      <c r="AK54" s="15"/>
      <c r="AL54" s="15"/>
      <c r="AM54" s="40"/>
    </row>
    <row r="55" spans="2:39" ht="34.799999999999997" x14ac:dyDescent="0.35">
      <c r="B55" s="41" t="s">
        <v>9</v>
      </c>
      <c r="C55" s="19"/>
      <c r="D55" s="63"/>
      <c r="E55" s="63"/>
      <c r="F55" s="63"/>
      <c r="G55" s="63"/>
      <c r="H55" s="63"/>
      <c r="I55" s="19"/>
      <c r="J55" s="19"/>
      <c r="K55" s="20"/>
      <c r="L55" s="20"/>
      <c r="M55" s="20"/>
      <c r="N55" s="20"/>
      <c r="O55" s="20"/>
      <c r="P55" s="19"/>
      <c r="Q55" s="19"/>
      <c r="R55" s="66"/>
      <c r="S55" s="66"/>
      <c r="T55" s="66"/>
      <c r="U55" s="66"/>
      <c r="V55" s="66"/>
      <c r="W55" s="19"/>
      <c r="X55" s="19"/>
      <c r="Y55" s="63"/>
      <c r="Z55" s="63"/>
      <c r="AA55" s="63"/>
      <c r="AB55" s="63"/>
      <c r="AC55" s="63"/>
      <c r="AD55" s="19"/>
      <c r="AE55" s="19"/>
      <c r="AF55" s="20"/>
      <c r="AG55" s="20"/>
      <c r="AH55" s="19"/>
      <c r="AI55" s="19"/>
      <c r="AJ55" s="19"/>
      <c r="AK55" s="19"/>
      <c r="AL55" s="19"/>
      <c r="AM55" s="42"/>
    </row>
    <row r="56" spans="2:39" ht="35.4" thickBot="1" x14ac:dyDescent="0.4">
      <c r="B56" s="43" t="s">
        <v>11</v>
      </c>
      <c r="C56" s="44"/>
      <c r="D56" s="68"/>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5"/>
    </row>
    <row r="57" spans="2:39" ht="12" customHeight="1" thickBot="1" x14ac:dyDescent="0.4"/>
    <row r="58" spans="2:39" s="3" customFormat="1" ht="18.899999999999999" customHeight="1" x14ac:dyDescent="0.35">
      <c r="B58" s="167">
        <f>DATE(CalendarYear,10,1)</f>
        <v>46296</v>
      </c>
      <c r="C58" s="35" t="str">
        <f>IF(DAY(OctSun1)=1,"",IF(AND(YEAR(OctSun1+1)=CalendarYear,MONTH(OctSun1+1)=10),OctSun1+1,""))</f>
        <v/>
      </c>
      <c r="D58" s="35" t="str">
        <f>IF(DAY(OctSun1)=1,"",IF(AND(YEAR(OctSun1+2)=CalendarYear,MONTH(OctSun1+2)=10),OctSun1+2,""))</f>
        <v/>
      </c>
      <c r="E58" s="36" t="str">
        <f>IF(DAY(OctSun1)=1,"",IF(AND(YEAR(OctSun1+3)=CalendarYear,MONTH(OctSun1+3)=10),OctSun1+3,""))</f>
        <v/>
      </c>
      <c r="F58" s="36" t="str">
        <f>IF(DAY(OctSun1)=1,"",IF(AND(YEAR(OctSun1+4)=CalendarYear,MONTH(OctSun1+4)=10),OctSun1+4,""))</f>
        <v/>
      </c>
      <c r="G58" s="36">
        <f>IF(DAY(OctSun1)=1,"",IF(AND(YEAR(OctSun1+5)=CalendarYear,MONTH(OctSun1+5)=10),OctSun1+5,""))</f>
        <v>46296</v>
      </c>
      <c r="H58" s="36">
        <f>IF(DAY(OctSun1)=1,"",IF(AND(YEAR(OctSun1+6)=CalendarYear,MONTH(OctSun1+6)=10),OctSun1+6,""))</f>
        <v>46297</v>
      </c>
      <c r="I58" s="36">
        <f>IF(DAY(OctSun1)=1,IF(AND(YEAR(OctSun1)=CalendarYear,MONTH(OctSun1)=10),OctSun1,""),IF(AND(YEAR(OctSun1+7)=CalendarYear,MONTH(OctSun1+7)=10),OctSun1+7,""))</f>
        <v>46298</v>
      </c>
      <c r="J58" s="36">
        <f>IF(DAY(OctSun1)=1,IF(AND(YEAR(OctSun1+1)=CalendarYear,MONTH(OctSun1+1)=10),OctSun1+1,""),IF(AND(YEAR(OctSun1+8)=CalendarYear,MONTH(OctSun1+8)=10),OctSun1+8,""))</f>
        <v>46299</v>
      </c>
      <c r="K58" s="36">
        <f>IF(DAY(OctSun1)=1,IF(AND(YEAR(OctSun1+2)=CalendarYear,MONTH(OctSun1+2)=10),OctSun1+2,""),IF(AND(YEAR(OctSun1+9)=CalendarYear,MONTH(OctSun1+9)=10),OctSun1+9,""))</f>
        <v>46300</v>
      </c>
      <c r="L58" s="36">
        <f>IF(DAY(OctSun1)=1,IF(AND(YEAR(OctSun1+3)=CalendarYear,MONTH(OctSun1+3)=10),OctSun1+3,""),IF(AND(YEAR(OctSun1+10)=CalendarYear,MONTH(OctSun1+10)=10),OctSun1+10,""))</f>
        <v>46301</v>
      </c>
      <c r="M58" s="36">
        <f>IF(DAY(OctSun1)=1,IF(AND(YEAR(OctSun1+4)=CalendarYear,MONTH(OctSun1+4)=10),OctSun1+4,""),IF(AND(YEAR(OctSun1+11)=CalendarYear,MONTH(OctSun1+11)=10),OctSun1+11,""))</f>
        <v>46302</v>
      </c>
      <c r="N58" s="36">
        <f>IF(DAY(OctSun1)=1,IF(AND(YEAR(OctSun1+5)=CalendarYear,MONTH(OctSun1+5)=10),OctSun1+5,""),IF(AND(YEAR(OctSun1+12)=CalendarYear,MONTH(OctSun1+12)=10),OctSun1+12,""))</f>
        <v>46303</v>
      </c>
      <c r="O58" s="36">
        <f>IF(DAY(OctSun1)=1,IF(AND(YEAR(OctSun1+6)=CalendarYear,MONTH(OctSun1+6)=10),OctSun1+6,""),IF(AND(YEAR(OctSun1+13)=CalendarYear,MONTH(OctSun1+13)=10),OctSun1+13,""))</f>
        <v>46304</v>
      </c>
      <c r="P58" s="36">
        <f>IF(DAY(OctSun1)=1,IF(AND(YEAR(OctSun1+7)=CalendarYear,MONTH(OctSun1+7)=10),OctSun1+7,""),IF(AND(YEAR(OctSun1+14)=CalendarYear,MONTH(OctSun1+14)=10),OctSun1+14,""))</f>
        <v>46305</v>
      </c>
      <c r="Q58" s="36">
        <f>IF(DAY(OctSun1)=1,IF(AND(YEAR(OctSun1+8)=CalendarYear,MONTH(OctSun1+8)=10),OctSun1+8,""),IF(AND(YEAR(OctSun1+15)=CalendarYear,MONTH(OctSun1+15)=10),OctSun1+15,""))</f>
        <v>46306</v>
      </c>
      <c r="R58" s="36">
        <f>IF(DAY(OctSun1)=1,IF(AND(YEAR(OctSun1+9)=CalendarYear,MONTH(OctSun1+9)=10),OctSun1+9,""),IF(AND(YEAR(OctSun1+16)=CalendarYear,MONTH(OctSun1+16)=10),OctSun1+16,""))</f>
        <v>46307</v>
      </c>
      <c r="S58" s="36">
        <f>IF(DAY(OctSun1)=1,IF(AND(YEAR(OctSun1+10)=CalendarYear,MONTH(OctSun1+10)=10),OctSun1+10,""),IF(AND(YEAR(OctSun1+17)=CalendarYear,MONTH(OctSun1+17)=10),OctSun1+17,""))</f>
        <v>46308</v>
      </c>
      <c r="T58" s="36">
        <f>IF(DAY(OctSun1)=1,IF(AND(YEAR(OctSun1+11)=CalendarYear,MONTH(OctSun1+11)=10),OctSun1+11,""),IF(AND(YEAR(OctSun1+18)=CalendarYear,MONTH(OctSun1+18)=10),OctSun1+18,""))</f>
        <v>46309</v>
      </c>
      <c r="U58" s="36">
        <f>IF(DAY(OctSun1)=1,IF(AND(YEAR(OctSun1+12)=CalendarYear,MONTH(OctSun1+12)=10),OctSun1+12,""),IF(AND(YEAR(OctSun1+19)=CalendarYear,MONTH(OctSun1+19)=10),OctSun1+19,""))</f>
        <v>46310</v>
      </c>
      <c r="V58" s="36">
        <f>IF(DAY(OctSun1)=1,IF(AND(YEAR(OctSun1+13)=CalendarYear,MONTH(OctSun1+13)=10),OctSun1+13,""),IF(AND(YEAR(OctSun1+20)=CalendarYear,MONTH(OctSun1+20)=10),OctSun1+20,""))</f>
        <v>46311</v>
      </c>
      <c r="W58" s="36">
        <f>IF(DAY(OctSun1)=1,IF(AND(YEAR(OctSun1+14)=CalendarYear,MONTH(OctSun1+14)=10),OctSun1+14,""),IF(AND(YEAR(OctSun1+21)=CalendarYear,MONTH(OctSun1+21)=10),OctSun1+21,""))</f>
        <v>46312</v>
      </c>
      <c r="X58" s="36">
        <f>IF(DAY(OctSun1)=1,IF(AND(YEAR(OctSun1+15)=CalendarYear,MONTH(OctSun1+15)=10),OctSun1+15,""),IF(AND(YEAR(OctSun1+22)=CalendarYear,MONTH(OctSun1+22)=10),OctSun1+22,""))</f>
        <v>46313</v>
      </c>
      <c r="Y58" s="36">
        <f>IF(DAY(OctSun1)=1,IF(AND(YEAR(OctSun1+16)=CalendarYear,MONTH(OctSun1+16)=10),OctSun1+16,""),IF(AND(YEAR(OctSun1+23)=CalendarYear,MONTH(OctSun1+23)=10),OctSun1+23,""))</f>
        <v>46314</v>
      </c>
      <c r="Z58" s="36">
        <f>IF(DAY(OctSun1)=1,IF(AND(YEAR(OctSun1+17)=CalendarYear,MONTH(OctSun1+17)=10),OctSun1+17,""),IF(AND(YEAR(OctSun1+24)=CalendarYear,MONTH(OctSun1+24)=10),OctSun1+24,""))</f>
        <v>46315</v>
      </c>
      <c r="AA58" s="36">
        <f>IF(DAY(OctSun1)=1,IF(AND(YEAR(OctSun1+18)=CalendarYear,MONTH(OctSun1+18)=10),OctSun1+18,""),IF(AND(YEAR(OctSun1+25)=CalendarYear,MONTH(OctSun1+25)=10),OctSun1+25,""))</f>
        <v>46316</v>
      </c>
      <c r="AB58" s="36">
        <f>IF(DAY(OctSun1)=1,IF(AND(YEAR(OctSun1+19)=CalendarYear,MONTH(OctSun1+19)=10),OctSun1+19,""),IF(AND(YEAR(OctSun1+26)=CalendarYear,MONTH(OctSun1+26)=10),OctSun1+26,""))</f>
        <v>46317</v>
      </c>
      <c r="AC58" s="36">
        <f>IF(DAY(OctSun1)=1,IF(AND(YEAR(OctSun1+20)=CalendarYear,MONTH(OctSun1+20)=10),OctSun1+20,""),IF(AND(YEAR(OctSun1+27)=CalendarYear,MONTH(OctSun1+27)=10),OctSun1+27,""))</f>
        <v>46318</v>
      </c>
      <c r="AD58" s="36">
        <f>IF(DAY(OctSun1)=1,IF(AND(YEAR(OctSun1+21)=CalendarYear,MONTH(OctSun1+21)=10),OctSun1+21,""),IF(AND(YEAR(OctSun1+28)=CalendarYear,MONTH(OctSun1+28)=10),OctSun1+28,""))</f>
        <v>46319</v>
      </c>
      <c r="AE58" s="36">
        <f>IF(DAY(OctSun1)=1,IF(AND(YEAR(OctSun1+22)=CalendarYear,MONTH(OctSun1+22)=10),OctSun1+22,""),IF(AND(YEAR(OctSun1+29)=CalendarYear,MONTH(OctSun1+29)=10),OctSun1+29,""))</f>
        <v>46320</v>
      </c>
      <c r="AF58" s="36">
        <f>IF(DAY(OctSun1)=1,IF(AND(YEAR(OctSun1+23)=CalendarYear,MONTH(OctSun1+23)=10),OctSun1+23,""),IF(AND(YEAR(OctSun1+30)=CalendarYear,MONTH(OctSun1+30)=10),OctSun1+30,""))</f>
        <v>46321</v>
      </c>
      <c r="AG58" s="36">
        <f>IF(DAY(OctSun1)=1,IF(AND(YEAR(OctSun1+24)=CalendarYear,MONTH(OctSun1+24)=10),OctSun1+24,""),IF(AND(YEAR(OctSun1+31)=CalendarYear,MONTH(OctSun1+31)=10),OctSun1+31,""))</f>
        <v>46322</v>
      </c>
      <c r="AH58" s="36">
        <f>IF(DAY(OctSun1)=1,IF(AND(YEAR(OctSun1+25)=CalendarYear,MONTH(OctSun1+25)=10),OctSun1+25,""),IF(AND(YEAR(OctSun1+32)=CalendarYear,MONTH(OctSun1+32)=10),OctSun1+32,""))</f>
        <v>46323</v>
      </c>
      <c r="AI58" s="36">
        <f>IF(DAY(OctSun1)=1,IF(AND(YEAR(OctSun1+26)=CalendarYear,MONTH(OctSun1+26)=10),OctSun1+26,""),IF(AND(YEAR(OctSun1+33)=CalendarYear,MONTH(OctSun1+33)=10),OctSun1+33,""))</f>
        <v>46324</v>
      </c>
      <c r="AJ58" s="36">
        <f>IF(DAY(OctSun1)=1,IF(AND(YEAR(OctSun1+27)=CalendarYear,MONTH(OctSun1+27)=10),OctSun1+27,""),IF(AND(YEAR(OctSun1+34)=CalendarYear,MONTH(OctSun1+34)=10),OctSun1+34,""))</f>
        <v>46325</v>
      </c>
      <c r="AK58" s="36">
        <f>IF(DAY(OctSun1)=1,IF(AND(YEAR(OctSun1+28)=CalendarYear,MONTH(OctSun1+28)=10),OctSun1+28,""),IF(AND(YEAR(OctSun1+35)=CalendarYear,MONTH(OctSun1+35)=10),OctSun1+35,""))</f>
        <v>46326</v>
      </c>
      <c r="AL58" s="36" t="str">
        <f>IF(DAY(OctSun1)=1,IF(AND(YEAR(OctSun1+29)=CalendarYear,MONTH(OctSun1+29)=10),OctSun1+29,""),IF(AND(YEAR(OctSun1+36)=CalendarYear,MONTH(OctSun1+36)=10),OctSun1+36,""))</f>
        <v/>
      </c>
      <c r="AM58" s="37" t="str">
        <f>IF(DAY(OctSun1)=1,IF(AND(YEAR(OctSun1+30)=CalendarYear,MONTH(OctSun1+30)=10),OctSun1+30,""),IF(AND(YEAR(OctSun1+37)=CalendarYear,MONTH(OctSun1+37)=10),OctSun1+37,""))</f>
        <v/>
      </c>
    </row>
    <row r="59" spans="2:39" s="3" customFormat="1" ht="18.899999999999999" customHeight="1" x14ac:dyDescent="0.35">
      <c r="B59" s="168"/>
      <c r="C59" s="4" t="s">
        <v>0</v>
      </c>
      <c r="D59" s="4" t="s">
        <v>1</v>
      </c>
      <c r="E59" s="4" t="s">
        <v>2</v>
      </c>
      <c r="F59" s="4" t="s">
        <v>3</v>
      </c>
      <c r="G59" s="4" t="s">
        <v>4</v>
      </c>
      <c r="H59" s="4" t="s">
        <v>5</v>
      </c>
      <c r="I59" s="4" t="s">
        <v>6</v>
      </c>
      <c r="J59" s="4" t="s">
        <v>0</v>
      </c>
      <c r="K59" s="4" t="s">
        <v>1</v>
      </c>
      <c r="L59" s="4" t="s">
        <v>2</v>
      </c>
      <c r="M59" s="4" t="s">
        <v>3</v>
      </c>
      <c r="N59" s="4" t="s">
        <v>4</v>
      </c>
      <c r="O59" s="4" t="s">
        <v>5</v>
      </c>
      <c r="P59" s="4" t="s">
        <v>6</v>
      </c>
      <c r="Q59" s="4" t="s">
        <v>0</v>
      </c>
      <c r="R59" s="4" t="s">
        <v>1</v>
      </c>
      <c r="S59" s="4" t="s">
        <v>2</v>
      </c>
      <c r="T59" s="4" t="s">
        <v>3</v>
      </c>
      <c r="U59" s="4" t="s">
        <v>4</v>
      </c>
      <c r="V59" s="4" t="s">
        <v>5</v>
      </c>
      <c r="W59" s="4" t="s">
        <v>6</v>
      </c>
      <c r="X59" s="4" t="s">
        <v>0</v>
      </c>
      <c r="Y59" s="4" t="s">
        <v>1</v>
      </c>
      <c r="Z59" s="4" t="s">
        <v>2</v>
      </c>
      <c r="AA59" s="4" t="s">
        <v>3</v>
      </c>
      <c r="AB59" s="4" t="s">
        <v>4</v>
      </c>
      <c r="AC59" s="4" t="s">
        <v>5</v>
      </c>
      <c r="AD59" s="4" t="s">
        <v>6</v>
      </c>
      <c r="AE59" s="4" t="s">
        <v>0</v>
      </c>
      <c r="AF59" s="4" t="s">
        <v>1</v>
      </c>
      <c r="AG59" s="4" t="s">
        <v>2</v>
      </c>
      <c r="AH59" s="4" t="s">
        <v>3</v>
      </c>
      <c r="AI59" s="4" t="s">
        <v>4</v>
      </c>
      <c r="AJ59" s="4" t="s">
        <v>5</v>
      </c>
      <c r="AK59" s="4" t="s">
        <v>6</v>
      </c>
      <c r="AL59" s="4" t="s">
        <v>0</v>
      </c>
      <c r="AM59" s="38" t="s">
        <v>1</v>
      </c>
    </row>
    <row r="60" spans="2:39" ht="34.799999999999997" x14ac:dyDescent="0.35">
      <c r="B60" s="39" t="s">
        <v>19</v>
      </c>
      <c r="C60" s="15"/>
      <c r="D60" s="15"/>
      <c r="E60" s="15"/>
      <c r="F60" s="58"/>
      <c r="G60" s="58"/>
      <c r="H60" s="58"/>
      <c r="I60" s="58"/>
      <c r="J60" s="58"/>
      <c r="K60" s="18"/>
      <c r="L60" s="18"/>
      <c r="M60" s="18"/>
      <c r="N60" s="18"/>
      <c r="O60" s="18"/>
      <c r="P60" s="18"/>
      <c r="Q60" s="18"/>
      <c r="R60" s="57"/>
      <c r="S60" s="57"/>
      <c r="T60" s="57"/>
      <c r="U60" s="57"/>
      <c r="V60" s="57"/>
      <c r="W60" s="57"/>
      <c r="X60" s="57"/>
      <c r="Y60" s="58"/>
      <c r="Z60" s="58"/>
      <c r="AA60" s="58"/>
      <c r="AB60" s="58"/>
      <c r="AC60" s="58"/>
      <c r="AD60" s="58"/>
      <c r="AE60" s="58"/>
      <c r="AF60" s="18"/>
      <c r="AG60" s="18"/>
      <c r="AH60" s="18"/>
      <c r="AI60" s="18"/>
      <c r="AJ60" s="18"/>
      <c r="AK60" s="15"/>
      <c r="AL60" s="15"/>
      <c r="AM60" s="40"/>
    </row>
    <row r="61" spans="2:39" ht="34.799999999999997" x14ac:dyDescent="0.35">
      <c r="B61" s="41" t="s">
        <v>9</v>
      </c>
      <c r="C61" s="19"/>
      <c r="D61" s="19"/>
      <c r="E61" s="19"/>
      <c r="F61" s="20"/>
      <c r="G61" s="20"/>
      <c r="H61" s="20"/>
      <c r="I61" s="19"/>
      <c r="J61" s="19"/>
      <c r="K61" s="62"/>
      <c r="L61" s="62"/>
      <c r="M61" s="62"/>
      <c r="N61" s="62"/>
      <c r="O61" s="62"/>
      <c r="P61" s="19"/>
      <c r="Q61" s="19"/>
      <c r="R61" s="63"/>
      <c r="S61" s="63"/>
      <c r="T61" s="63"/>
      <c r="U61" s="63"/>
      <c r="V61" s="63"/>
      <c r="W61" s="19"/>
      <c r="X61" s="19"/>
      <c r="Y61" s="20"/>
      <c r="Z61" s="20"/>
      <c r="AA61" s="20"/>
      <c r="AB61" s="20"/>
      <c r="AC61" s="20"/>
      <c r="AD61" s="19"/>
      <c r="AE61" s="19"/>
      <c r="AF61" s="62"/>
      <c r="AG61" s="62"/>
      <c r="AH61" s="62"/>
      <c r="AI61" s="62"/>
      <c r="AJ61" s="62"/>
      <c r="AK61" s="19"/>
      <c r="AL61" s="19"/>
      <c r="AM61" s="42"/>
    </row>
    <row r="62" spans="2:39" ht="35.4" thickBot="1" x14ac:dyDescent="0.4">
      <c r="B62" s="43" t="s">
        <v>11</v>
      </c>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68"/>
      <c r="AE62" s="68"/>
      <c r="AF62" s="68"/>
      <c r="AG62" s="68"/>
      <c r="AH62" s="68"/>
      <c r="AI62" s="68"/>
      <c r="AJ62" s="68"/>
      <c r="AK62" s="44"/>
      <c r="AL62" s="44"/>
      <c r="AM62" s="45"/>
    </row>
    <row r="63" spans="2:39" ht="12" customHeight="1" thickBot="1" x14ac:dyDescent="0.4"/>
    <row r="64" spans="2:39" s="3" customFormat="1" ht="18.899999999999999" customHeight="1" x14ac:dyDescent="0.35">
      <c r="B64" s="167">
        <f>DATE(CalendarYear,11,1)</f>
        <v>46327</v>
      </c>
      <c r="C64" s="35">
        <f>IF(DAY(NovSun1)=1,"",IF(AND(YEAR(NovSun1+1)=CalendarYear,MONTH(NovSun1+1)=11),NovSun1+1,""))</f>
        <v>46327</v>
      </c>
      <c r="D64" s="36">
        <f>IF(DAY(NovSun1)=1,"",IF(AND(YEAR(NovSun1+2)=CalendarYear,MONTH(NovSun1+2)=11),NovSun1+2,""))</f>
        <v>46328</v>
      </c>
      <c r="E64" s="36">
        <f>IF(DAY(NovSun1)=1,"",IF(AND(YEAR(NovSun1+3)=CalendarYear,MONTH(NovSun1+3)=11),NovSun1+3,""))</f>
        <v>46329</v>
      </c>
      <c r="F64" s="36">
        <f>IF(DAY(NovSun1)=1,"",IF(AND(YEAR(NovSun1+4)=CalendarYear,MONTH(NovSun1+4)=11),NovSun1+4,""))</f>
        <v>46330</v>
      </c>
      <c r="G64" s="36">
        <f>IF(DAY(NovSun1)=1,"",IF(AND(YEAR(NovSun1+5)=CalendarYear,MONTH(NovSun1+5)=11),NovSun1+5,""))</f>
        <v>46331</v>
      </c>
      <c r="H64" s="36">
        <f>IF(DAY(NovSun1)=1,"",IF(AND(YEAR(NovSun1+6)=CalendarYear,MONTH(NovSun1+6)=11),NovSun1+6,""))</f>
        <v>46332</v>
      </c>
      <c r="I64" s="36">
        <f>IF(DAY(NovSun1)=1,IF(AND(YEAR(NovSun1)=CalendarYear,MONTH(NovSun1)=11),NovSun1,""),IF(AND(YEAR(NovSun1+7)=CalendarYear,MONTH(NovSun1+7)=11),NovSun1+7,""))</f>
        <v>46333</v>
      </c>
      <c r="J64" s="36">
        <f>IF(DAY(NovSun1)=1,IF(AND(YEAR(NovSun1+1)=CalendarYear,MONTH(NovSun1+1)=11),NovSun1+1,""),IF(AND(YEAR(NovSun1+8)=CalendarYear,MONTH(NovSun1+8)=11),NovSun1+8,""))</f>
        <v>46334</v>
      </c>
      <c r="K64" s="36">
        <f>IF(DAY(NovSun1)=1,IF(AND(YEAR(NovSun1+2)=CalendarYear,MONTH(NovSun1+2)=11),NovSun1+2,""),IF(AND(YEAR(NovSun1+9)=CalendarYear,MONTH(NovSun1+9)=11),NovSun1+9,""))</f>
        <v>46335</v>
      </c>
      <c r="L64" s="36">
        <f>IF(DAY(NovSun1)=1,IF(AND(YEAR(NovSun1+3)=CalendarYear,MONTH(NovSun1+3)=11),NovSun1+3,""),IF(AND(YEAR(NovSun1+10)=CalendarYear,MONTH(NovSun1+10)=11),NovSun1+10,""))</f>
        <v>46336</v>
      </c>
      <c r="M64" s="36">
        <f>IF(DAY(NovSun1)=1,IF(AND(YEAR(NovSun1+4)=CalendarYear,MONTH(NovSun1+4)=11),NovSun1+4,""),IF(AND(YEAR(NovSun1+11)=CalendarYear,MONTH(NovSun1+11)=11),NovSun1+11,""))</f>
        <v>46337</v>
      </c>
      <c r="N64" s="36">
        <f>IF(DAY(NovSun1)=1,IF(AND(YEAR(NovSun1+5)=CalendarYear,MONTH(NovSun1+5)=11),NovSun1+5,""),IF(AND(YEAR(NovSun1+12)=CalendarYear,MONTH(NovSun1+12)=11),NovSun1+12,""))</f>
        <v>46338</v>
      </c>
      <c r="O64" s="36">
        <f>IF(DAY(NovSun1)=1,IF(AND(YEAR(NovSun1+6)=CalendarYear,MONTH(NovSun1+6)=11),NovSun1+6,""),IF(AND(YEAR(NovSun1+13)=CalendarYear,MONTH(NovSun1+13)=11),NovSun1+13,""))</f>
        <v>46339</v>
      </c>
      <c r="P64" s="36">
        <f>IF(DAY(NovSun1)=1,IF(AND(YEAR(NovSun1+7)=CalendarYear,MONTH(NovSun1+7)=11),NovSun1+7,""),IF(AND(YEAR(NovSun1+14)=CalendarYear,MONTH(NovSun1+14)=11),NovSun1+14,""))</f>
        <v>46340</v>
      </c>
      <c r="Q64" s="36">
        <f>IF(DAY(NovSun1)=1,IF(AND(YEAR(NovSun1+8)=CalendarYear,MONTH(NovSun1+8)=11),NovSun1+8,""),IF(AND(YEAR(NovSun1+15)=CalendarYear,MONTH(NovSun1+15)=11),NovSun1+15,""))</f>
        <v>46341</v>
      </c>
      <c r="R64" s="36">
        <f>IF(DAY(NovSun1)=1,IF(AND(YEAR(NovSun1+9)=CalendarYear,MONTH(NovSun1+9)=11),NovSun1+9,""),IF(AND(YEAR(NovSun1+16)=CalendarYear,MONTH(NovSun1+16)=11),NovSun1+16,""))</f>
        <v>46342</v>
      </c>
      <c r="S64" s="36">
        <f>IF(DAY(NovSun1)=1,IF(AND(YEAR(NovSun1+10)=CalendarYear,MONTH(NovSun1+10)=11),NovSun1+10,""),IF(AND(YEAR(NovSun1+17)=CalendarYear,MONTH(NovSun1+17)=11),NovSun1+17,""))</f>
        <v>46343</v>
      </c>
      <c r="T64" s="36">
        <f>IF(DAY(NovSun1)=1,IF(AND(YEAR(NovSun1+11)=CalendarYear,MONTH(NovSun1+11)=11),NovSun1+11,""),IF(AND(YEAR(NovSun1+18)=CalendarYear,MONTH(NovSun1+18)=11),NovSun1+18,""))</f>
        <v>46344</v>
      </c>
      <c r="U64" s="36">
        <f>IF(DAY(NovSun1)=1,IF(AND(YEAR(NovSun1+12)=CalendarYear,MONTH(NovSun1+12)=11),NovSun1+12,""),IF(AND(YEAR(NovSun1+19)=CalendarYear,MONTH(NovSun1+19)=11),NovSun1+19,""))</f>
        <v>46345</v>
      </c>
      <c r="V64" s="36">
        <f>IF(DAY(NovSun1)=1,IF(AND(YEAR(NovSun1+13)=CalendarYear,MONTH(NovSun1+13)=11),NovSun1+13,""),IF(AND(YEAR(NovSun1+20)=CalendarYear,MONTH(NovSun1+20)=11),NovSun1+20,""))</f>
        <v>46346</v>
      </c>
      <c r="W64" s="36">
        <f>IF(DAY(NovSun1)=1,IF(AND(YEAR(NovSun1+14)=CalendarYear,MONTH(NovSun1+14)=11),NovSun1+14,""),IF(AND(YEAR(NovSun1+21)=CalendarYear,MONTH(NovSun1+21)=11),NovSun1+21,""))</f>
        <v>46347</v>
      </c>
      <c r="X64" s="36">
        <f>IF(DAY(NovSun1)=1,IF(AND(YEAR(NovSun1+15)=CalendarYear,MONTH(NovSun1+15)=11),NovSun1+15,""),IF(AND(YEAR(NovSun1+22)=CalendarYear,MONTH(NovSun1+22)=11),NovSun1+22,""))</f>
        <v>46348</v>
      </c>
      <c r="Y64" s="36">
        <f>IF(DAY(NovSun1)=1,IF(AND(YEAR(NovSun1+16)=CalendarYear,MONTH(NovSun1+16)=11),NovSun1+16,""),IF(AND(YEAR(NovSun1+23)=CalendarYear,MONTH(NovSun1+23)=11),NovSun1+23,""))</f>
        <v>46349</v>
      </c>
      <c r="Z64" s="36">
        <f>IF(DAY(NovSun1)=1,IF(AND(YEAR(NovSun1+17)=CalendarYear,MONTH(NovSun1+17)=11),NovSun1+17,""),IF(AND(YEAR(NovSun1+24)=CalendarYear,MONTH(NovSun1+24)=11),NovSun1+24,""))</f>
        <v>46350</v>
      </c>
      <c r="AA64" s="36">
        <f>IF(DAY(NovSun1)=1,IF(AND(YEAR(NovSun1+18)=CalendarYear,MONTH(NovSun1+18)=11),NovSun1+18,""),IF(AND(YEAR(NovSun1+25)=CalendarYear,MONTH(NovSun1+25)=11),NovSun1+25,""))</f>
        <v>46351</v>
      </c>
      <c r="AB64" s="36">
        <f>IF(DAY(NovSun1)=1,IF(AND(YEAR(NovSun1+19)=CalendarYear,MONTH(NovSun1+19)=11),NovSun1+19,""),IF(AND(YEAR(NovSun1+26)=CalendarYear,MONTH(NovSun1+26)=11),NovSun1+26,""))</f>
        <v>46352</v>
      </c>
      <c r="AC64" s="36">
        <f>IF(DAY(NovSun1)=1,IF(AND(YEAR(NovSun1+20)=CalendarYear,MONTH(NovSun1+20)=11),NovSun1+20,""),IF(AND(YEAR(NovSun1+27)=CalendarYear,MONTH(NovSun1+27)=11),NovSun1+27,""))</f>
        <v>46353</v>
      </c>
      <c r="AD64" s="36">
        <f>IF(DAY(NovSun1)=1,IF(AND(YEAR(NovSun1+21)=CalendarYear,MONTH(NovSun1+21)=11),NovSun1+21,""),IF(AND(YEAR(NovSun1+28)=CalendarYear,MONTH(NovSun1+28)=11),NovSun1+28,""))</f>
        <v>46354</v>
      </c>
      <c r="AE64" s="36">
        <f>IF(DAY(NovSun1)=1,IF(AND(YEAR(NovSun1+22)=CalendarYear,MONTH(NovSun1+22)=11),NovSun1+22,""),IF(AND(YEAR(NovSun1+29)=CalendarYear,MONTH(NovSun1+29)=11),NovSun1+29,""))</f>
        <v>46355</v>
      </c>
      <c r="AF64" s="36">
        <f>IF(DAY(NovSun1)=1,IF(AND(YEAR(NovSun1+23)=CalendarYear,MONTH(NovSun1+23)=11),NovSun1+23,""),IF(AND(YEAR(NovSun1+30)=CalendarYear,MONTH(NovSun1+30)=11),NovSun1+30,""))</f>
        <v>46356</v>
      </c>
      <c r="AG64" s="36" t="str">
        <f>IF(DAY(NovSun1)=1,IF(AND(YEAR(NovSun1+24)=CalendarYear,MONTH(NovSun1+24)=11),NovSun1+24,""),IF(AND(YEAR(NovSun1+31)=CalendarYear,MONTH(NovSun1+31)=11),NovSun1+31,""))</f>
        <v/>
      </c>
      <c r="AH64" s="36" t="str">
        <f>IF(DAY(NovSun1)=1,IF(AND(YEAR(NovSun1+25)=CalendarYear,MONTH(NovSun1+25)=11),NovSun1+25,""),IF(AND(YEAR(NovSun1+32)=CalendarYear,MONTH(NovSun1+32)=11),NovSun1+32,""))</f>
        <v/>
      </c>
      <c r="AI64" s="36" t="str">
        <f>IF(DAY(NovSun1)=1,IF(AND(YEAR(NovSun1+26)=CalendarYear,MONTH(NovSun1+26)=11),NovSun1+26,""),IF(AND(YEAR(NovSun1+33)=CalendarYear,MONTH(NovSun1+33)=11),NovSun1+33,""))</f>
        <v/>
      </c>
      <c r="AJ64" s="36" t="str">
        <f>IF(DAY(NovSun1)=1,IF(AND(YEAR(NovSun1+27)=CalendarYear,MONTH(NovSun1+27)=11),NovSun1+27,""),IF(AND(YEAR(NovSun1+34)=CalendarYear,MONTH(NovSun1+34)=11),NovSun1+34,""))</f>
        <v/>
      </c>
      <c r="AK64" s="36" t="str">
        <f>IF(DAY(NovSun1)=1,IF(AND(YEAR(NovSun1+28)=CalendarYear,MONTH(NovSun1+28)=11),NovSun1+28,""),IF(AND(YEAR(NovSun1+35)=CalendarYear,MONTH(NovSun1+35)=11),NovSun1+35,""))</f>
        <v/>
      </c>
      <c r="AL64" s="36" t="str">
        <f>IF(DAY(NovSun1)=1,IF(AND(YEAR(NovSun1+29)=CalendarYear,MONTH(NovSun1+29)=11),NovSun1+29,""),IF(AND(YEAR(NovSun1+36)=CalendarYear,MONTH(NovSun1+36)=11),NovSun1+36,""))</f>
        <v/>
      </c>
      <c r="AM64" s="37" t="str">
        <f>IF(DAY(NovSun1)=1,IF(AND(YEAR(NovSun1+30)=CalendarYear,MONTH(NovSun1+30)=11),NovSun1+30,""),IF(AND(YEAR(NovSun1+37)=CalendarYear,MONTH(NovSun1+37)=11),NovSun1+37,""))</f>
        <v/>
      </c>
    </row>
    <row r="65" spans="2:39" s="3" customFormat="1" ht="18.899999999999999" customHeight="1" x14ac:dyDescent="0.35">
      <c r="B65" s="168"/>
      <c r="C65" s="4" t="s">
        <v>0</v>
      </c>
      <c r="D65" s="4" t="s">
        <v>1</v>
      </c>
      <c r="E65" s="4" t="s">
        <v>2</v>
      </c>
      <c r="F65" s="4" t="s">
        <v>3</v>
      </c>
      <c r="G65" s="4" t="s">
        <v>4</v>
      </c>
      <c r="H65" s="4" t="s">
        <v>5</v>
      </c>
      <c r="I65" s="4" t="s">
        <v>6</v>
      </c>
      <c r="J65" s="4" t="s">
        <v>0</v>
      </c>
      <c r="K65" s="4" t="s">
        <v>1</v>
      </c>
      <c r="L65" s="4" t="s">
        <v>2</v>
      </c>
      <c r="M65" s="4" t="s">
        <v>3</v>
      </c>
      <c r="N65" s="4" t="s">
        <v>4</v>
      </c>
      <c r="O65" s="4" t="s">
        <v>5</v>
      </c>
      <c r="P65" s="4" t="s">
        <v>6</v>
      </c>
      <c r="Q65" s="4" t="s">
        <v>0</v>
      </c>
      <c r="R65" s="4" t="s">
        <v>1</v>
      </c>
      <c r="S65" s="4" t="s">
        <v>2</v>
      </c>
      <c r="T65" s="4" t="s">
        <v>3</v>
      </c>
      <c r="U65" s="4" t="s">
        <v>4</v>
      </c>
      <c r="V65" s="4" t="s">
        <v>5</v>
      </c>
      <c r="W65" s="4" t="s">
        <v>6</v>
      </c>
      <c r="X65" s="4" t="s">
        <v>0</v>
      </c>
      <c r="Y65" s="4" t="s">
        <v>1</v>
      </c>
      <c r="Z65" s="4" t="s">
        <v>2</v>
      </c>
      <c r="AA65" s="4" t="s">
        <v>3</v>
      </c>
      <c r="AB65" s="4" t="s">
        <v>4</v>
      </c>
      <c r="AC65" s="4" t="s">
        <v>5</v>
      </c>
      <c r="AD65" s="4" t="s">
        <v>6</v>
      </c>
      <c r="AE65" s="4" t="s">
        <v>0</v>
      </c>
      <c r="AF65" s="4" t="s">
        <v>1</v>
      </c>
      <c r="AG65" s="4" t="s">
        <v>2</v>
      </c>
      <c r="AH65" s="4" t="s">
        <v>3</v>
      </c>
      <c r="AI65" s="4" t="s">
        <v>4</v>
      </c>
      <c r="AJ65" s="4" t="s">
        <v>5</v>
      </c>
      <c r="AK65" s="4" t="s">
        <v>6</v>
      </c>
      <c r="AL65" s="4" t="s">
        <v>0</v>
      </c>
      <c r="AM65" s="38" t="s">
        <v>1</v>
      </c>
    </row>
    <row r="66" spans="2:39" ht="34.799999999999997" x14ac:dyDescent="0.35">
      <c r="B66" s="39" t="s">
        <v>19</v>
      </c>
      <c r="C66" s="15"/>
      <c r="D66" s="15"/>
      <c r="E66" s="15"/>
      <c r="F66" s="15"/>
      <c r="G66" s="15"/>
      <c r="H66" s="15"/>
      <c r="I66" s="18"/>
      <c r="J66" s="18"/>
      <c r="K66" s="57"/>
      <c r="L66" s="57"/>
      <c r="M66" s="57"/>
      <c r="N66" s="57"/>
      <c r="O66" s="57"/>
      <c r="P66" s="57"/>
      <c r="Q66" s="57"/>
      <c r="R66" s="58"/>
      <c r="S66" s="58"/>
      <c r="T66" s="58"/>
      <c r="U66" s="58"/>
      <c r="V66" s="58"/>
      <c r="W66" s="58"/>
      <c r="X66" s="58"/>
      <c r="Y66" s="18"/>
      <c r="Z66" s="18"/>
      <c r="AA66" s="18"/>
      <c r="AB66" s="18"/>
      <c r="AC66" s="18"/>
      <c r="AD66" s="18"/>
      <c r="AE66" s="18"/>
      <c r="AF66" s="57"/>
      <c r="AG66" s="57"/>
      <c r="AH66" s="57"/>
      <c r="AI66" s="57"/>
      <c r="AJ66" s="57"/>
      <c r="AK66" s="57"/>
      <c r="AL66" s="57"/>
      <c r="AM66" s="40"/>
    </row>
    <row r="67" spans="2:39" ht="34.799999999999997" x14ac:dyDescent="0.35">
      <c r="B67" s="41" t="s">
        <v>9</v>
      </c>
      <c r="C67" s="19"/>
      <c r="D67" s="15"/>
      <c r="E67" s="15"/>
      <c r="F67" s="15"/>
      <c r="G67" s="15"/>
      <c r="H67" s="19"/>
      <c r="I67" s="19"/>
      <c r="J67" s="19"/>
      <c r="K67" s="63"/>
      <c r="L67" s="63"/>
      <c r="M67" s="63"/>
      <c r="N67" s="63"/>
      <c r="O67" s="63"/>
      <c r="P67" s="19"/>
      <c r="Q67" s="19"/>
      <c r="R67" s="20"/>
      <c r="S67" s="20"/>
      <c r="T67" s="20"/>
      <c r="U67" s="20"/>
      <c r="V67" s="20"/>
      <c r="W67" s="19"/>
      <c r="X67" s="19"/>
      <c r="Y67" s="62"/>
      <c r="Z67" s="62"/>
      <c r="AA67" s="62"/>
      <c r="AB67" s="62"/>
      <c r="AC67" s="62"/>
      <c r="AD67" s="19"/>
      <c r="AE67" s="19"/>
      <c r="AF67" s="63"/>
      <c r="AG67" s="63"/>
      <c r="AH67" s="63"/>
      <c r="AI67" s="63"/>
      <c r="AJ67" s="63"/>
      <c r="AK67" s="19"/>
      <c r="AL67" s="19"/>
      <c r="AM67" s="42"/>
    </row>
    <row r="68" spans="2:39" ht="35.4" thickBot="1" x14ac:dyDescent="0.4">
      <c r="B68" s="43" t="s">
        <v>11</v>
      </c>
      <c r="C68" s="44"/>
      <c r="D68" s="47"/>
      <c r="E68" s="47"/>
      <c r="F68" s="47"/>
      <c r="G68" s="47"/>
      <c r="H68" s="44"/>
      <c r="I68" s="68"/>
      <c r="J68" s="68"/>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5"/>
    </row>
    <row r="69" spans="2:39" ht="12" customHeight="1" thickBot="1" x14ac:dyDescent="0.4"/>
    <row r="70" spans="2:39" s="3" customFormat="1" ht="18.899999999999999" customHeight="1" x14ac:dyDescent="0.35">
      <c r="B70" s="167">
        <f>DATE(CalendarYear,12,1)</f>
        <v>46357</v>
      </c>
      <c r="C70" s="36" t="str">
        <f>IF(DAY(DecSun1)=1,"",IF(AND(YEAR(DecSun1+1)=CalendarYear,MONTH(DecSun1+1)=12),DecSun1+1,""))</f>
        <v/>
      </c>
      <c r="D70" s="36" t="str">
        <f>IF(DAY(DecSun1)=1,"",IF(AND(YEAR(DecSun1+2)=CalendarYear,MONTH(DecSun1+2)=12),DecSun1+2,""))</f>
        <v/>
      </c>
      <c r="E70" s="36">
        <f>IF(DAY(DecSun1)=1,"",IF(AND(YEAR(DecSun1+3)=CalendarYear,MONTH(DecSun1+3)=12),DecSun1+3,""))</f>
        <v>46357</v>
      </c>
      <c r="F70" s="36">
        <f>IF(DAY(DecSun1)=1,"",IF(AND(YEAR(DecSun1+4)=CalendarYear,MONTH(DecSun1+4)=12),DecSun1+4,""))</f>
        <v>46358</v>
      </c>
      <c r="G70" s="36">
        <f>IF(DAY(DecSun1)=1,"",IF(AND(YEAR(DecSun1+5)=CalendarYear,MONTH(DecSun1+5)=12),DecSun1+5,""))</f>
        <v>46359</v>
      </c>
      <c r="H70" s="36">
        <f>IF(DAY(DecSun1)=1,"",IF(AND(YEAR(DecSun1+6)=CalendarYear,MONTH(DecSun1+6)=12),DecSun1+6,""))</f>
        <v>46360</v>
      </c>
      <c r="I70" s="36">
        <f>IF(DAY(DecSun1)=1,IF(AND(YEAR(DecSun1)=CalendarYear,MONTH(DecSun1)=12),DecSun1,""),IF(AND(YEAR(DecSun1+7)=CalendarYear,MONTH(DecSun1+7)=12),DecSun1+7,""))</f>
        <v>46361</v>
      </c>
      <c r="J70" s="36">
        <f>IF(DAY(DecSun1)=1,IF(AND(YEAR(DecSun1+1)=CalendarYear,MONTH(DecSun1+1)=12),DecSun1+1,""),IF(AND(YEAR(DecSun1+8)=CalendarYear,MONTH(DecSun1+8)=12),DecSun1+8,""))</f>
        <v>46362</v>
      </c>
      <c r="K70" s="36">
        <f>IF(DAY(DecSun1)=1,IF(AND(YEAR(DecSun1+2)=CalendarYear,MONTH(DecSun1+2)=12),DecSun1+2,""),IF(AND(YEAR(DecSun1+9)=CalendarYear,MONTH(DecSun1+9)=12),DecSun1+9,""))</f>
        <v>46363</v>
      </c>
      <c r="L70" s="36">
        <f>IF(DAY(DecSun1)=1,IF(AND(YEAR(DecSun1+3)=CalendarYear,MONTH(DecSun1+3)=12),DecSun1+3,""),IF(AND(YEAR(DecSun1+10)=CalendarYear,MONTH(DecSun1+10)=12),DecSun1+10,""))</f>
        <v>46364</v>
      </c>
      <c r="M70" s="36">
        <f>IF(DAY(DecSun1)=1,IF(AND(YEAR(DecSun1+4)=CalendarYear,MONTH(DecSun1+4)=12),DecSun1+4,""),IF(AND(YEAR(DecSun1+11)=CalendarYear,MONTH(DecSun1+11)=12),DecSun1+11,""))</f>
        <v>46365</v>
      </c>
      <c r="N70" s="36">
        <f>IF(DAY(DecSun1)=1,IF(AND(YEAR(DecSun1+5)=CalendarYear,MONTH(DecSun1+5)=12),DecSun1+5,""),IF(AND(YEAR(DecSun1+12)=CalendarYear,MONTH(DecSun1+12)=12),DecSun1+12,""))</f>
        <v>46366</v>
      </c>
      <c r="O70" s="36">
        <f>IF(DAY(DecSun1)=1,IF(AND(YEAR(DecSun1+6)=CalendarYear,MONTH(DecSun1+6)=12),DecSun1+6,""),IF(AND(YEAR(DecSun1+13)=CalendarYear,MONTH(DecSun1+13)=12),DecSun1+13,""))</f>
        <v>46367</v>
      </c>
      <c r="P70" s="36">
        <f>IF(DAY(DecSun1)=1,IF(AND(YEAR(DecSun1+7)=CalendarYear,MONTH(DecSun1+7)=12),DecSun1+7,""),IF(AND(YEAR(DecSun1+14)=CalendarYear,MONTH(DecSun1+14)=12),DecSun1+14,""))</f>
        <v>46368</v>
      </c>
      <c r="Q70" s="36">
        <f>IF(DAY(DecSun1)=1,IF(AND(YEAR(DecSun1+8)=CalendarYear,MONTH(DecSun1+8)=12),DecSun1+8,""),IF(AND(YEAR(DecSun1+15)=CalendarYear,MONTH(DecSun1+15)=12),DecSun1+15,""))</f>
        <v>46369</v>
      </c>
      <c r="R70" s="36">
        <f>IF(DAY(DecSun1)=1,IF(AND(YEAR(DecSun1+9)=CalendarYear,MONTH(DecSun1+9)=12),DecSun1+9,""),IF(AND(YEAR(DecSun1+16)=CalendarYear,MONTH(DecSun1+16)=12),DecSun1+16,""))</f>
        <v>46370</v>
      </c>
      <c r="S70" s="36">
        <f>IF(DAY(DecSun1)=1,IF(AND(YEAR(DecSun1+10)=CalendarYear,MONTH(DecSun1+10)=12),DecSun1+10,""),IF(AND(YEAR(DecSun1+17)=CalendarYear,MONTH(DecSun1+17)=12),DecSun1+17,""))</f>
        <v>46371</v>
      </c>
      <c r="T70" s="36">
        <f>IF(DAY(DecSun1)=1,IF(AND(YEAR(DecSun1+11)=CalendarYear,MONTH(DecSun1+11)=12),DecSun1+11,""),IF(AND(YEAR(DecSun1+18)=CalendarYear,MONTH(DecSun1+18)=12),DecSun1+18,""))</f>
        <v>46372</v>
      </c>
      <c r="U70" s="36">
        <f>IF(DAY(DecSun1)=1,IF(AND(YEAR(DecSun1+12)=CalendarYear,MONTH(DecSun1+12)=12),DecSun1+12,""),IF(AND(YEAR(DecSun1+19)=CalendarYear,MONTH(DecSun1+19)=12),DecSun1+19,""))</f>
        <v>46373</v>
      </c>
      <c r="V70" s="36">
        <f>IF(DAY(DecSun1)=1,IF(AND(YEAR(DecSun1+13)=CalendarYear,MONTH(DecSun1+13)=12),DecSun1+13,""),IF(AND(YEAR(DecSun1+20)=CalendarYear,MONTH(DecSun1+20)=12),DecSun1+20,""))</f>
        <v>46374</v>
      </c>
      <c r="W70" s="36">
        <f>IF(DAY(DecSun1)=1,IF(AND(YEAR(DecSun1+14)=CalendarYear,MONTH(DecSun1+14)=12),DecSun1+14,""),IF(AND(YEAR(DecSun1+21)=CalendarYear,MONTH(DecSun1+21)=12),DecSun1+21,""))</f>
        <v>46375</v>
      </c>
      <c r="X70" s="36">
        <f>IF(DAY(DecSun1)=1,IF(AND(YEAR(DecSun1+15)=CalendarYear,MONTH(DecSun1+15)=12),DecSun1+15,""),IF(AND(YEAR(DecSun1+22)=CalendarYear,MONTH(DecSun1+22)=12),DecSun1+22,""))</f>
        <v>46376</v>
      </c>
      <c r="Y70" s="36">
        <f>IF(DAY(DecSun1)=1,IF(AND(YEAR(DecSun1+16)=CalendarYear,MONTH(DecSun1+16)=12),DecSun1+16,""),IF(AND(YEAR(DecSun1+23)=CalendarYear,MONTH(DecSun1+23)=12),DecSun1+23,""))</f>
        <v>46377</v>
      </c>
      <c r="Z70" s="36">
        <f>IF(DAY(DecSun1)=1,IF(AND(YEAR(DecSun1+17)=CalendarYear,MONTH(DecSun1+17)=12),DecSun1+17,""),IF(AND(YEAR(DecSun1+24)=CalendarYear,MONTH(DecSun1+24)=12),DecSun1+24,""))</f>
        <v>46378</v>
      </c>
      <c r="AA70" s="36">
        <f>IF(DAY(DecSun1)=1,IF(AND(YEAR(DecSun1+18)=CalendarYear,MONTH(DecSun1+18)=12),DecSun1+18,""),IF(AND(YEAR(DecSun1+25)=CalendarYear,MONTH(DecSun1+25)=12),DecSun1+25,""))</f>
        <v>46379</v>
      </c>
      <c r="AB70" s="36">
        <f>IF(DAY(DecSun1)=1,IF(AND(YEAR(DecSun1+19)=CalendarYear,MONTH(DecSun1+19)=12),DecSun1+19,""),IF(AND(YEAR(DecSun1+26)=CalendarYear,MONTH(DecSun1+26)=12),DecSun1+26,""))</f>
        <v>46380</v>
      </c>
      <c r="AC70" s="36">
        <f>IF(DAY(DecSun1)=1,IF(AND(YEAR(DecSun1+20)=CalendarYear,MONTH(DecSun1+20)=12),DecSun1+20,""),IF(AND(YEAR(DecSun1+27)=CalendarYear,MONTH(DecSun1+27)=12),DecSun1+27,""))</f>
        <v>46381</v>
      </c>
      <c r="AD70" s="36">
        <f>IF(DAY(DecSun1)=1,IF(AND(YEAR(DecSun1+21)=CalendarYear,MONTH(DecSun1+21)=12),DecSun1+21,""),IF(AND(YEAR(DecSun1+28)=CalendarYear,MONTH(DecSun1+28)=12),DecSun1+28,""))</f>
        <v>46382</v>
      </c>
      <c r="AE70" s="36">
        <f>IF(DAY(DecSun1)=1,IF(AND(YEAR(DecSun1+22)=CalendarYear,MONTH(DecSun1+22)=12),DecSun1+22,""),IF(AND(YEAR(DecSun1+29)=CalendarYear,MONTH(DecSun1+29)=12),DecSun1+29,""))</f>
        <v>46383</v>
      </c>
      <c r="AF70" s="36">
        <f>IF(DAY(DecSun1)=1,IF(AND(YEAR(DecSun1+23)=CalendarYear,MONTH(DecSun1+23)=12),DecSun1+23,""),IF(AND(YEAR(DecSun1+30)=CalendarYear,MONTH(DecSun1+30)=12),DecSun1+30,""))</f>
        <v>46384</v>
      </c>
      <c r="AG70" s="36">
        <f>IF(DAY(DecSun1)=1,IF(AND(YEAR(DecSun1+24)=CalendarYear,MONTH(DecSun1+24)=12),DecSun1+24,""),IF(AND(YEAR(DecSun1+31)=CalendarYear,MONTH(DecSun1+31)=12),DecSun1+31,""))</f>
        <v>46385</v>
      </c>
      <c r="AH70" s="36">
        <f>IF(DAY(DecSun1)=1,IF(AND(YEAR(DecSun1+25)=CalendarYear,MONTH(DecSun1+25)=12),DecSun1+25,""),IF(AND(YEAR(DecSun1+32)=CalendarYear,MONTH(DecSun1+32)=12),DecSun1+32,""))</f>
        <v>46386</v>
      </c>
      <c r="AI70" s="36">
        <f>IF(DAY(DecSun1)=1,IF(AND(YEAR(DecSun1+26)=CalendarYear,MONTH(DecSun1+26)=12),DecSun1+26,""),IF(AND(YEAR(DecSun1+33)=CalendarYear,MONTH(DecSun1+33)=12),DecSun1+33,""))</f>
        <v>46387</v>
      </c>
      <c r="AJ70" s="36" t="str">
        <f>IF(DAY(DecSun1)=1,IF(AND(YEAR(DecSun1+27)=CalendarYear,MONTH(DecSun1+27)=12),DecSun1+27,""),IF(AND(YEAR(DecSun1+34)=CalendarYear,MONTH(DecSun1+34)=12),DecSun1+34,""))</f>
        <v/>
      </c>
      <c r="AK70" s="35" t="str">
        <f>IF(DAY(DecSun1)=1,IF(AND(YEAR(DecSun1+28)=CalendarYear,MONTH(DecSun1+28)=12),DecSun1+28,""),IF(AND(YEAR(DecSun1+35)=CalendarYear,MONTH(DecSun1+35)=12),DecSun1+35,""))</f>
        <v/>
      </c>
      <c r="AL70" s="35" t="str">
        <f>IF(DAY(DecSun1)=1,IF(AND(YEAR(DecSun1+29)=CalendarYear,MONTH(DecSun1+29)=12),DecSun1+29,""),IF(AND(YEAR(DecSun1+36)=CalendarYear,MONTH(DecSun1+36)=12),DecSun1+36,""))</f>
        <v/>
      </c>
      <c r="AM70" s="37" t="str">
        <f>IF(DAY(DecSun1)=1,IF(AND(YEAR(DecSun1+30)=CalendarYear,MONTH(DecSun1+30)=12),DecSun1+30,""),IF(AND(YEAR(DecSun1+37)=CalendarYear,MONTH(DecSun1+37)=12),DecSun1+37,""))</f>
        <v/>
      </c>
    </row>
    <row r="71" spans="2:39" s="3" customFormat="1" ht="18.899999999999999" customHeight="1" x14ac:dyDescent="0.35">
      <c r="B71" s="168"/>
      <c r="C71" s="4" t="s">
        <v>0</v>
      </c>
      <c r="D71" s="4" t="s">
        <v>1</v>
      </c>
      <c r="E71" s="4" t="s">
        <v>2</v>
      </c>
      <c r="F71" s="4" t="s">
        <v>3</v>
      </c>
      <c r="G71" s="4" t="s">
        <v>4</v>
      </c>
      <c r="H71" s="4" t="s">
        <v>5</v>
      </c>
      <c r="I71" s="4" t="s">
        <v>6</v>
      </c>
      <c r="J71" s="4" t="s">
        <v>0</v>
      </c>
      <c r="K71" s="4" t="s">
        <v>1</v>
      </c>
      <c r="L71" s="4" t="s">
        <v>2</v>
      </c>
      <c r="M71" s="4" t="s">
        <v>3</v>
      </c>
      <c r="N71" s="4" t="s">
        <v>4</v>
      </c>
      <c r="O71" s="4" t="s">
        <v>5</v>
      </c>
      <c r="P71" s="4" t="s">
        <v>6</v>
      </c>
      <c r="Q71" s="4" t="s">
        <v>0</v>
      </c>
      <c r="R71" s="4" t="s">
        <v>1</v>
      </c>
      <c r="S71" s="4" t="s">
        <v>2</v>
      </c>
      <c r="T71" s="4" t="s">
        <v>3</v>
      </c>
      <c r="U71" s="4" t="s">
        <v>4</v>
      </c>
      <c r="V71" s="4" t="s">
        <v>5</v>
      </c>
      <c r="W71" s="4" t="s">
        <v>6</v>
      </c>
      <c r="X71" s="4" t="s">
        <v>0</v>
      </c>
      <c r="Y71" s="4" t="s">
        <v>1</v>
      </c>
      <c r="Z71" s="4" t="s">
        <v>2</v>
      </c>
      <c r="AA71" s="4" t="s">
        <v>3</v>
      </c>
      <c r="AB71" s="4" t="s">
        <v>4</v>
      </c>
      <c r="AC71" s="4" t="s">
        <v>5</v>
      </c>
      <c r="AD71" s="4" t="s">
        <v>6</v>
      </c>
      <c r="AE71" s="4" t="s">
        <v>0</v>
      </c>
      <c r="AF71" s="4" t="s">
        <v>1</v>
      </c>
      <c r="AG71" s="4" t="s">
        <v>2</v>
      </c>
      <c r="AH71" s="4" t="s">
        <v>3</v>
      </c>
      <c r="AI71" s="4" t="s">
        <v>4</v>
      </c>
      <c r="AJ71" s="4" t="s">
        <v>5</v>
      </c>
      <c r="AK71" s="4" t="s">
        <v>6</v>
      </c>
      <c r="AL71" s="4" t="s">
        <v>0</v>
      </c>
      <c r="AM71" s="38" t="s">
        <v>1</v>
      </c>
    </row>
    <row r="72" spans="2:39" ht="34.799999999999997" x14ac:dyDescent="0.35">
      <c r="B72" s="39" t="s">
        <v>19</v>
      </c>
      <c r="C72" s="15"/>
      <c r="D72" s="58"/>
      <c r="E72" s="58"/>
      <c r="F72" s="58"/>
      <c r="G72" s="58"/>
      <c r="H72" s="58"/>
      <c r="I72" s="58"/>
      <c r="J72" s="58"/>
      <c r="K72" s="18"/>
      <c r="L72" s="18"/>
      <c r="M72" s="18"/>
      <c r="N72" s="18"/>
      <c r="O72" s="18"/>
      <c r="P72" s="18"/>
      <c r="Q72" s="18"/>
      <c r="R72" s="57"/>
      <c r="S72" s="57"/>
      <c r="T72" s="57"/>
      <c r="U72" s="57"/>
      <c r="V72" s="57"/>
      <c r="W72" s="57"/>
      <c r="X72" s="57"/>
      <c r="Y72" s="58"/>
      <c r="Z72" s="58"/>
      <c r="AA72" s="58"/>
      <c r="AB72" s="70"/>
      <c r="AC72" s="70"/>
      <c r="AD72" s="70"/>
      <c r="AE72" s="70"/>
      <c r="AF72" s="70"/>
      <c r="AG72" s="70"/>
      <c r="AH72" s="70"/>
      <c r="AI72" s="15"/>
      <c r="AJ72" s="15"/>
      <c r="AK72" s="15"/>
      <c r="AL72" s="15"/>
      <c r="AM72" s="40"/>
    </row>
    <row r="73" spans="2:39" ht="34.799999999999997" x14ac:dyDescent="0.35">
      <c r="B73" s="41" t="s">
        <v>9</v>
      </c>
      <c r="C73" s="19"/>
      <c r="D73" s="20"/>
      <c r="E73" s="20"/>
      <c r="F73" s="20"/>
      <c r="G73" s="20"/>
      <c r="H73" s="20"/>
      <c r="I73" s="19"/>
      <c r="J73" s="19"/>
      <c r="K73" s="62"/>
      <c r="L73" s="62"/>
      <c r="M73" s="62"/>
      <c r="N73" s="62"/>
      <c r="O73" s="62"/>
      <c r="P73" s="19"/>
      <c r="Q73" s="19"/>
      <c r="R73" s="63"/>
      <c r="S73" s="63"/>
      <c r="T73" s="63"/>
      <c r="U73" s="63"/>
      <c r="V73" s="63"/>
      <c r="W73" s="19"/>
      <c r="X73" s="19"/>
      <c r="Y73" s="20"/>
      <c r="Z73" s="20"/>
      <c r="AA73" s="20"/>
      <c r="AB73" s="52"/>
      <c r="AC73" s="52"/>
      <c r="AD73" s="52"/>
      <c r="AE73" s="52"/>
      <c r="AF73" s="52"/>
      <c r="AG73" s="52"/>
      <c r="AH73" s="52"/>
      <c r="AI73" s="19"/>
      <c r="AJ73" s="19"/>
      <c r="AK73" s="19"/>
      <c r="AL73" s="19"/>
      <c r="AM73" s="42"/>
    </row>
    <row r="74" spans="2:39" ht="35.4" thickBot="1" x14ac:dyDescent="0.4">
      <c r="B74" s="43" t="s">
        <v>11</v>
      </c>
      <c r="C74" s="44"/>
      <c r="D74" s="44"/>
      <c r="E74" s="44"/>
      <c r="F74" s="44"/>
      <c r="G74" s="44"/>
      <c r="H74" s="44"/>
      <c r="I74" s="44"/>
      <c r="J74" s="44"/>
      <c r="K74" s="44"/>
      <c r="L74" s="44"/>
      <c r="M74" s="44"/>
      <c r="N74" s="44"/>
      <c r="O74" s="44"/>
      <c r="P74" s="44"/>
      <c r="Q74" s="44"/>
      <c r="R74" s="44"/>
      <c r="S74" s="44"/>
      <c r="T74" s="44"/>
      <c r="U74" s="44"/>
      <c r="V74" s="68"/>
      <c r="W74" s="68"/>
      <c r="X74" s="68"/>
      <c r="Y74" s="68"/>
      <c r="Z74" s="68"/>
      <c r="AA74" s="68"/>
      <c r="AB74" s="68"/>
      <c r="AC74" s="68"/>
      <c r="AD74" s="68"/>
      <c r="AE74" s="68"/>
      <c r="AF74" s="68"/>
      <c r="AG74" s="68"/>
      <c r="AH74" s="68"/>
      <c r="AI74" s="44"/>
      <c r="AJ74" s="44"/>
      <c r="AK74" s="44"/>
      <c r="AL74" s="44"/>
      <c r="AM74" s="45"/>
    </row>
  </sheetData>
  <mergeCells count="14">
    <mergeCell ref="B64:B65"/>
    <mergeCell ref="B70:B71"/>
    <mergeCell ref="B28:B29"/>
    <mergeCell ref="B34:B35"/>
    <mergeCell ref="B40:B41"/>
    <mergeCell ref="B46:B47"/>
    <mergeCell ref="B52:B53"/>
    <mergeCell ref="B58:B59"/>
    <mergeCell ref="B22:B23"/>
    <mergeCell ref="B1:Q1"/>
    <mergeCell ref="AH1:AM1"/>
    <mergeCell ref="B4:B5"/>
    <mergeCell ref="B10:B11"/>
    <mergeCell ref="B16:B17"/>
  </mergeCells>
  <conditionalFormatting sqref="C4:AM4 C10:AM10 C16:AM16 C22:AM22 C28:AM28 C34:AM34 C40:AM40 C46:AM46 C52:AM52 C58:AM58 C64:AM64 C70:AM70">
    <cfRule type="expression" dxfId="57" priority="6">
      <formula>NOT(ISNUMBER(C4))</formula>
    </cfRule>
  </conditionalFormatting>
  <conditionalFormatting sqref="C5:AM5 C11:AM11 C17:AM17 C23:AM23 C29:AM29 C35:AM35 C41:AM41 C47:AM47 C53:AM53 C59:AM59 C65:AM65 C71:AM71">
    <cfRule type="expression" dxfId="56" priority="1" stopIfTrue="1">
      <formula>NOT(ISNUMBER(C4))</formula>
    </cfRule>
    <cfRule type="expression" dxfId="55" priority="5">
      <formula>OR(COUNTIF(C6:C8,1)&gt;1,COUNTIF(C6:C8,2)&gt;1,COUNTIF(C6:C8,3)&gt;1)</formula>
    </cfRule>
  </conditionalFormatting>
  <conditionalFormatting sqref="C6:AM8 C12:AM14 C18:AM20 C24:AM26 C30:AM32 C36:AM38 C42:AM44 C48:AM50 C54:AM56 C60:AM62 C66:AM68 C72:AM74">
    <cfRule type="cellIs" dxfId="54" priority="2" stopIfTrue="1" operator="equal">
      <formula>1</formula>
    </cfRule>
    <cfRule type="cellIs" dxfId="53" priority="3" stopIfTrue="1" operator="equal">
      <formula>2</formula>
    </cfRule>
    <cfRule type="cellIs" dxfId="52" priority="4" operator="equal">
      <formula>3</formula>
    </cfRule>
  </conditionalFormatting>
  <dataValidations count="2">
    <dataValidation allowBlank="1" showInputMessage="1" showErrorMessage="1" prompt="Use the spin buttons to quickly change the calendar year" sqref="AH1" xr:uid="{FB217EE0-5986-42AC-96E7-67BE8F609D82}"/>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BBCB8609-FDB1-448F-B7EB-35F1B85682C4}"/>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81" r:id="rId3" name="Spinner">
              <controlPr defaultSize="0" print="0" autoPict="0" altText="Use the spinner button to change calendar year or change the year in cell AE3">
                <anchor moveWithCells="1">
                  <from>
                    <xdr:col>33</xdr:col>
                    <xdr:colOff>60960</xdr:colOff>
                    <xdr:row>1</xdr:row>
                    <xdr:rowOff>312420</xdr:rowOff>
                  </from>
                  <to>
                    <xdr:col>33</xdr:col>
                    <xdr:colOff>60960</xdr:colOff>
                    <xdr:row>2</xdr:row>
                    <xdr:rowOff>106680</xdr:rowOff>
                  </to>
                </anchor>
              </controlPr>
            </control>
          </mc:Choice>
        </mc:AlternateContent>
        <mc:AlternateContent xmlns:mc="http://schemas.openxmlformats.org/markup-compatibility/2006">
          <mc:Choice Requires="x14">
            <control shapeId="20482" r:id="rId4" name="Spinner 2">
              <controlPr defaultSize="0" print="0" autoPict="0" altText="Use the spinner button to change calendar year or change the year in cell AE3">
                <anchor moveWithCells="1">
                  <from>
                    <xdr:col>33</xdr:col>
                    <xdr:colOff>60960</xdr:colOff>
                    <xdr:row>0</xdr:row>
                    <xdr:rowOff>312420</xdr:rowOff>
                  </from>
                  <to>
                    <xdr:col>33</xdr:col>
                    <xdr:colOff>213360</xdr:colOff>
                    <xdr:row>0</xdr:row>
                    <xdr:rowOff>617220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N74"/>
  <sheetViews>
    <sheetView showGridLines="0" topLeftCell="A7" zoomScaleNormal="100" workbookViewId="0">
      <selection activeCell="K6" sqref="K6:Q6"/>
    </sheetView>
  </sheetViews>
  <sheetFormatPr defaultColWidth="0" defaultRowHeight="18.899999999999999" customHeight="1" x14ac:dyDescent="0.35"/>
  <cols>
    <col min="1" max="1" width="1.81640625" style="12" customWidth="1"/>
    <col min="2" max="2" width="21.81640625" style="21" customWidth="1"/>
    <col min="3" max="39" width="3.36328125" style="12" customWidth="1"/>
    <col min="40" max="40" width="1.81640625" style="12" customWidth="1"/>
    <col min="41" max="16384" width="8.90625" style="12" hidden="1"/>
  </cols>
  <sheetData>
    <row r="1" spans="2:39" s="8" customFormat="1" ht="65.25" customHeight="1" x14ac:dyDescent="1.55">
      <c r="B1" s="171" t="s">
        <v>8</v>
      </c>
      <c r="C1" s="171"/>
      <c r="D1" s="171"/>
      <c r="E1" s="171"/>
      <c r="F1" s="171"/>
      <c r="G1" s="171"/>
      <c r="H1" s="171"/>
      <c r="I1" s="171"/>
      <c r="J1" s="171"/>
      <c r="K1" s="6"/>
      <c r="L1" s="7"/>
      <c r="M1" s="6"/>
      <c r="N1" s="6"/>
      <c r="O1" s="6"/>
      <c r="P1" s="6"/>
      <c r="Q1" s="6"/>
      <c r="R1" s="6"/>
      <c r="S1" s="6"/>
      <c r="T1" s="6"/>
      <c r="U1" s="6"/>
      <c r="V1" s="6"/>
      <c r="W1" s="6"/>
      <c r="X1" s="6"/>
      <c r="Y1" s="6"/>
      <c r="Z1" s="6"/>
      <c r="AA1" s="6"/>
      <c r="AB1" s="6"/>
      <c r="AC1" s="6"/>
      <c r="AD1" s="6"/>
      <c r="AE1" s="6"/>
      <c r="AF1" s="6"/>
      <c r="AG1" s="6"/>
      <c r="AH1" s="170">
        <v>2026</v>
      </c>
      <c r="AI1" s="170"/>
      <c r="AJ1" s="170"/>
      <c r="AK1" s="170"/>
      <c r="AL1" s="170"/>
      <c r="AM1" s="170"/>
    </row>
    <row r="2" spans="2:39" s="10" customFormat="1" ht="18.899999999999999" customHeight="1" x14ac:dyDescent="0.7">
      <c r="B2" s="9"/>
      <c r="AC2" s="24" t="s">
        <v>23</v>
      </c>
      <c r="AD2" s="25"/>
      <c r="AE2" s="26"/>
      <c r="AF2" s="25"/>
      <c r="AG2" s="24" t="s">
        <v>7</v>
      </c>
      <c r="AH2" s="25"/>
      <c r="AI2" s="27"/>
      <c r="AJ2" s="25"/>
      <c r="AK2" s="24" t="s">
        <v>17</v>
      </c>
      <c r="AL2" s="23"/>
      <c r="AM2" s="13"/>
    </row>
    <row r="3" spans="2:39" s="10" customFormat="1" ht="9" customHeight="1" x14ac:dyDescent="0.7">
      <c r="B3" s="9"/>
    </row>
    <row r="4" spans="2:39" s="3" customFormat="1" ht="18.899999999999999" customHeight="1" x14ac:dyDescent="0.35">
      <c r="B4" s="160">
        <f>DATE(CalendarYear,1,1)</f>
        <v>46023</v>
      </c>
      <c r="C4" s="1" t="str">
        <f>IF(DAY(JanSun1)=1,"",IF(AND(YEAR(JanSun1+1)=CalendarYear,MONTH(JanSun1+1)=1),JanSun1+1,""))</f>
        <v/>
      </c>
      <c r="D4" s="22" t="str">
        <f>IF(DAY(JanSun1)=1,"",IF(AND(YEAR(JanSun1+2)=CalendarYear,MONTH(JanSun1+2)=1),JanSun1+2,""))</f>
        <v/>
      </c>
      <c r="E4" s="22" t="str">
        <f>IF(DAY(JanSun1)=1,"",IF(AND(YEAR(JanSun1+3)=CalendarYear,MONTH(JanSun1+3)=1),JanSun1+3,""))</f>
        <v/>
      </c>
      <c r="F4" s="22" t="str">
        <f>IF(DAY(JanSun1)=1,"",IF(AND(YEAR(JanSun1+4)=CalendarYear,MONTH(JanSun1+4)=1),JanSun1+4,""))</f>
        <v/>
      </c>
      <c r="G4" s="22">
        <f>IF(DAY(JanSun1)=1,"",IF(AND(YEAR(JanSun1+5)=CalendarYear,MONTH(JanSun1+5)=1),JanSun1+5,""))</f>
        <v>46023</v>
      </c>
      <c r="H4" s="22">
        <f>IF(DAY(JanSun1)=1,"",IF(AND(YEAR(JanSun1+6)=CalendarYear,MONTH(JanSun1+6)=1),JanSun1+6,""))</f>
        <v>46024</v>
      </c>
      <c r="I4" s="22">
        <f>IF(DAY(JanSun1)=1,IF(AND(YEAR(JanSun1)=CalendarYear,MONTH(JanSun1)=1),JanSun1,""),IF(AND(YEAR(JanSun1+7)=CalendarYear,MONTH(JanSun1+7)=1),JanSun1+7,""))</f>
        <v>46025</v>
      </c>
      <c r="J4" s="22">
        <f>IF(DAY(JanSun1)=1,IF(AND(YEAR(JanSun1+1)=CalendarYear,MONTH(JanSun1+1)=1),JanSun1+1,""),IF(AND(YEAR(JanSun1+8)=CalendarYear,MONTH(JanSun1+8)=1),JanSun1+8,""))</f>
        <v>46026</v>
      </c>
      <c r="K4" s="22">
        <f>IF(DAY(JanSun1)=1,IF(AND(YEAR(JanSun1+2)=CalendarYear,MONTH(JanSun1+2)=1),JanSun1+2,""),IF(AND(YEAR(JanSun1+9)=CalendarYear,MONTH(JanSun1+9)=1),JanSun1+9,""))</f>
        <v>46027</v>
      </c>
      <c r="L4" s="22">
        <f>IF(DAY(JanSun1)=1,IF(AND(YEAR(JanSun1+3)=CalendarYear,MONTH(JanSun1+3)=1),JanSun1+3,""),IF(AND(YEAR(JanSun1+10)=CalendarYear,MONTH(JanSun1+10)=1),JanSun1+10,""))</f>
        <v>46028</v>
      </c>
      <c r="M4" s="22">
        <f>IF(DAY(JanSun1)=1,IF(AND(YEAR(JanSun1+4)=CalendarYear,MONTH(JanSun1+4)=1),JanSun1+4,""),IF(AND(YEAR(JanSun1+11)=CalendarYear,MONTH(JanSun1+11)=1),JanSun1+11,""))</f>
        <v>46029</v>
      </c>
      <c r="N4" s="22">
        <f>IF(DAY(JanSun1)=1,IF(AND(YEAR(JanSun1+5)=CalendarYear,MONTH(JanSun1+5)=1),JanSun1+5,""),IF(AND(YEAR(JanSun1+12)=CalendarYear,MONTH(JanSun1+12)=1),JanSun1+12,""))</f>
        <v>46030</v>
      </c>
      <c r="O4" s="22">
        <f>IF(DAY(JanSun1)=1,IF(AND(YEAR(JanSun1+6)=CalendarYear,MONTH(JanSun1+6)=1),JanSun1+6,""),IF(AND(YEAR(JanSun1+13)=CalendarYear,MONTH(JanSun1+13)=1),JanSun1+13,""))</f>
        <v>46031</v>
      </c>
      <c r="P4" s="22">
        <f>IF(DAY(JanSun1)=1,IF(AND(YEAR(JanSun1+7)=CalendarYear,MONTH(JanSun1+7)=1),JanSun1+7,""),IF(AND(YEAR(JanSun1+14)=CalendarYear,MONTH(JanSun1+14)=1),JanSun1+14,""))</f>
        <v>46032</v>
      </c>
      <c r="Q4" s="22">
        <f>IF(DAY(JanSun1)=1,IF(AND(YEAR(JanSun1+8)=CalendarYear,MONTH(JanSun1+8)=1),JanSun1+8,""),IF(AND(YEAR(JanSun1+15)=CalendarYear,MONTH(JanSun1+15)=1),JanSun1+15,""))</f>
        <v>46033</v>
      </c>
      <c r="R4" s="22">
        <f>IF(DAY(JanSun1)=1,IF(AND(YEAR(JanSun1+9)=CalendarYear,MONTH(JanSun1+9)=1),JanSun1+9,""),IF(AND(YEAR(JanSun1+16)=CalendarYear,MONTH(JanSun1+16)=1),JanSun1+16,""))</f>
        <v>46034</v>
      </c>
      <c r="S4" s="22">
        <f>IF(DAY(JanSun1)=1,IF(AND(YEAR(JanSun1+10)=CalendarYear,MONTH(JanSun1+10)=1),JanSun1+10,""),IF(AND(YEAR(JanSun1+17)=CalendarYear,MONTH(JanSun1+17)=1),JanSun1+17,""))</f>
        <v>46035</v>
      </c>
      <c r="T4" s="22">
        <f>IF(DAY(JanSun1)=1,IF(AND(YEAR(JanSun1+11)=CalendarYear,MONTH(JanSun1+11)=1),JanSun1+11,""),IF(AND(YEAR(JanSun1+18)=CalendarYear,MONTH(JanSun1+18)=1),JanSun1+18,""))</f>
        <v>46036</v>
      </c>
      <c r="U4" s="22">
        <f>IF(DAY(JanSun1)=1,IF(AND(YEAR(JanSun1+12)=CalendarYear,MONTH(JanSun1+12)=1),JanSun1+12,""),IF(AND(YEAR(JanSun1+19)=CalendarYear,MONTH(JanSun1+19)=1),JanSun1+19,""))</f>
        <v>46037</v>
      </c>
      <c r="V4" s="22">
        <f>IF(DAY(JanSun1)=1,IF(AND(YEAR(JanSun1+13)=CalendarYear,MONTH(JanSun1+13)=1),JanSun1+13,""),IF(AND(YEAR(JanSun1+20)=CalendarYear,MONTH(JanSun1+20)=1),JanSun1+20,""))</f>
        <v>46038</v>
      </c>
      <c r="W4" s="22">
        <f>IF(DAY(JanSun1)=1,IF(AND(YEAR(JanSun1+14)=CalendarYear,MONTH(JanSun1+14)=1),JanSun1+14,""),IF(AND(YEAR(JanSun1+21)=CalendarYear,MONTH(JanSun1+21)=1),JanSun1+21,""))</f>
        <v>46039</v>
      </c>
      <c r="X4" s="22">
        <f>IF(DAY(JanSun1)=1,IF(AND(YEAR(JanSun1+15)=CalendarYear,MONTH(JanSun1+15)=1),JanSun1+15,""),IF(AND(YEAR(JanSun1+22)=CalendarYear,MONTH(JanSun1+22)=1),JanSun1+22,""))</f>
        <v>46040</v>
      </c>
      <c r="Y4" s="22">
        <f>IF(DAY(JanSun1)=1,IF(AND(YEAR(JanSun1+16)=CalendarYear,MONTH(JanSun1+16)=1),JanSun1+16,""),IF(AND(YEAR(JanSun1+23)=CalendarYear,MONTH(JanSun1+23)=1),JanSun1+23,""))</f>
        <v>46041</v>
      </c>
      <c r="Z4" s="22">
        <f>IF(DAY(JanSun1)=1,IF(AND(YEAR(JanSun1+17)=CalendarYear,MONTH(JanSun1+17)=1),JanSun1+17,""),IF(AND(YEAR(JanSun1+24)=CalendarYear,MONTH(JanSun1+24)=1),JanSun1+24,""))</f>
        <v>46042</v>
      </c>
      <c r="AA4" s="22">
        <f>IF(DAY(JanSun1)=1,IF(AND(YEAR(JanSun1+18)=CalendarYear,MONTH(JanSun1+18)=1),JanSun1+18,""),IF(AND(YEAR(JanSun1+25)=CalendarYear,MONTH(JanSun1+25)=1),JanSun1+25,""))</f>
        <v>46043</v>
      </c>
      <c r="AB4" s="22">
        <f>IF(DAY(JanSun1)=1,IF(AND(YEAR(JanSun1+19)=CalendarYear,MONTH(JanSun1+19)=1),JanSun1+19,""),IF(AND(YEAR(JanSun1+26)=CalendarYear,MONTH(JanSun1+26)=1),JanSun1+26,""))</f>
        <v>46044</v>
      </c>
      <c r="AC4" s="22">
        <f>IF(DAY(JanSun1)=1,IF(AND(YEAR(JanSun1+20)=CalendarYear,MONTH(JanSun1+20)=1),JanSun1+20,""),IF(AND(YEAR(JanSun1+27)=CalendarYear,MONTH(JanSun1+27)=1),JanSun1+27,""))</f>
        <v>46045</v>
      </c>
      <c r="AD4" s="22">
        <f>IF(DAY(JanSun1)=1,IF(AND(YEAR(JanSun1+21)=CalendarYear,MONTH(JanSun1+21)=1),JanSun1+21,""),IF(AND(YEAR(JanSun1+28)=CalendarYear,MONTH(JanSun1+28)=1),JanSun1+28,""))</f>
        <v>46046</v>
      </c>
      <c r="AE4" s="22">
        <f>IF(DAY(JanSun1)=1,IF(AND(YEAR(JanSun1+22)=CalendarYear,MONTH(JanSun1+22)=1),JanSun1+22,""),IF(AND(YEAR(JanSun1+29)=CalendarYear,MONTH(JanSun1+29)=1),JanSun1+29,""))</f>
        <v>46047</v>
      </c>
      <c r="AF4" s="22">
        <f>IF(DAY(JanSun1)=1,IF(AND(YEAR(JanSun1+23)=CalendarYear,MONTH(JanSun1+23)=1),JanSun1+23,""),IF(AND(YEAR(JanSun1+30)=CalendarYear,MONTH(JanSun1+30)=1),JanSun1+30,""))</f>
        <v>46048</v>
      </c>
      <c r="AG4" s="22">
        <f>IF(DAY(JanSun1)=1,IF(AND(YEAR(JanSun1+24)=CalendarYear,MONTH(JanSun1+24)=1),JanSun1+24,""),IF(AND(YEAR(JanSun1+31)=CalendarYear,MONTH(JanSun1+31)=1),JanSun1+31,""))</f>
        <v>46049</v>
      </c>
      <c r="AH4" s="22">
        <f>IF(DAY(JanSun1)=1,IF(AND(YEAR(JanSun1+25)=CalendarYear,MONTH(JanSun1+25)=1),JanSun1+25,""),IF(AND(YEAR(JanSun1+32)=CalendarYear,MONTH(JanSun1+32)=1),JanSun1+32,""))</f>
        <v>46050</v>
      </c>
      <c r="AI4" s="22">
        <f>IF(DAY(JanSun1)=1,IF(AND(YEAR(JanSun1+26)=CalendarYear,MONTH(JanSun1+26)=1),JanSun1+26,""),IF(AND(YEAR(JanSun1+33)=CalendarYear,MONTH(JanSun1+33)=1),JanSun1+33,""))</f>
        <v>46051</v>
      </c>
      <c r="AJ4" s="22">
        <f>IF(DAY(JanSun1)=1,IF(AND(YEAR(JanSun1+27)=CalendarYear,MONTH(JanSun1+27)=1),JanSun1+27,""),IF(AND(YEAR(JanSun1+34)=CalendarYear,MONTH(JanSun1+34)=1),JanSun1+34,""))</f>
        <v>46052</v>
      </c>
      <c r="AK4" s="22">
        <f>IF(DAY(JanSun1)=1,IF(AND(YEAR(JanSun1+28)=CalendarYear,MONTH(JanSun1+28)=1),JanSun1+28,""),IF(AND(YEAR(JanSun1+35)=CalendarYear,MONTH(JanSun1+35)=1),JanSun1+35,""))</f>
        <v>46053</v>
      </c>
      <c r="AL4" s="1" t="str">
        <f>IF(DAY(JanSun1)=1,IF(AND(YEAR(JanSun1+29)=CalendarYear,MONTH(JanSun1+29)=1),JanSun1+29,""),IF(AND(YEAR(JanSun1+36)=CalendarYear,MONTH(JanSun1+36)=1),JanSun1+36,""))</f>
        <v/>
      </c>
      <c r="AM4" s="2" t="str">
        <f>IF(DAY(JanSun1)=1,IF(AND(YEAR(JanSun1+30)=CalendarYear,MONTH(JanSun1+30)=1),JanSun1+30,""),IF(AND(YEAR(JanSun1+37)=CalendarYear,MONTH(JanSun1+37)=1),JanSun1+37,""))</f>
        <v/>
      </c>
    </row>
    <row r="5" spans="2:39" s="3" customFormat="1" ht="18.899999999999999" customHeight="1" x14ac:dyDescent="0.35">
      <c r="B5" s="161"/>
      <c r="C5" s="4" t="s">
        <v>0</v>
      </c>
      <c r="D5" s="4" t="s">
        <v>1</v>
      </c>
      <c r="E5" s="4" t="s">
        <v>2</v>
      </c>
      <c r="F5" s="4" t="s">
        <v>3</v>
      </c>
      <c r="G5" s="4" t="s">
        <v>4</v>
      </c>
      <c r="H5" s="4" t="s">
        <v>5</v>
      </c>
      <c r="I5" s="4" t="s">
        <v>6</v>
      </c>
      <c r="J5" s="4" t="s">
        <v>0</v>
      </c>
      <c r="K5" s="4" t="s">
        <v>1</v>
      </c>
      <c r="L5" s="4" t="s">
        <v>2</v>
      </c>
      <c r="M5" s="4" t="s">
        <v>3</v>
      </c>
      <c r="N5" s="4" t="s">
        <v>4</v>
      </c>
      <c r="O5" s="4" t="s">
        <v>5</v>
      </c>
      <c r="P5" s="4" t="s">
        <v>6</v>
      </c>
      <c r="Q5" s="4" t="s">
        <v>0</v>
      </c>
      <c r="R5" s="4" t="s">
        <v>1</v>
      </c>
      <c r="S5" s="4" t="s">
        <v>2</v>
      </c>
      <c r="T5" s="4" t="s">
        <v>3</v>
      </c>
      <c r="U5" s="4" t="s">
        <v>4</v>
      </c>
      <c r="V5" s="4" t="s">
        <v>5</v>
      </c>
      <c r="W5" s="4" t="s">
        <v>6</v>
      </c>
      <c r="X5" s="4" t="s">
        <v>0</v>
      </c>
      <c r="Y5" s="4" t="s">
        <v>1</v>
      </c>
      <c r="Z5" s="4" t="s">
        <v>2</v>
      </c>
      <c r="AA5" s="4" t="s">
        <v>3</v>
      </c>
      <c r="AB5" s="4" t="s">
        <v>4</v>
      </c>
      <c r="AC5" s="4" t="s">
        <v>5</v>
      </c>
      <c r="AD5" s="4" t="s">
        <v>6</v>
      </c>
      <c r="AE5" s="4" t="s">
        <v>0</v>
      </c>
      <c r="AF5" s="4" t="s">
        <v>1</v>
      </c>
      <c r="AG5" s="4" t="s">
        <v>2</v>
      </c>
      <c r="AH5" s="4" t="s">
        <v>3</v>
      </c>
      <c r="AI5" s="4" t="s">
        <v>4</v>
      </c>
      <c r="AJ5" s="4" t="s">
        <v>5</v>
      </c>
      <c r="AK5" s="4" t="s">
        <v>6</v>
      </c>
      <c r="AL5" s="4" t="s">
        <v>0</v>
      </c>
      <c r="AM5" s="5" t="s">
        <v>1</v>
      </c>
    </row>
    <row r="6" spans="2:39" ht="34.799999999999997" x14ac:dyDescent="0.35">
      <c r="B6" s="31" t="s">
        <v>10</v>
      </c>
      <c r="C6" s="15"/>
      <c r="D6" s="15"/>
      <c r="E6" s="15"/>
      <c r="F6" s="15"/>
      <c r="G6" s="54"/>
      <c r="H6" s="16"/>
      <c r="I6" s="16"/>
      <c r="J6" s="16"/>
      <c r="K6" s="54"/>
      <c r="L6" s="54"/>
      <c r="M6" s="54"/>
      <c r="N6" s="54"/>
      <c r="O6" s="54"/>
      <c r="P6" s="54"/>
      <c r="Q6" s="54"/>
      <c r="R6" s="54"/>
      <c r="S6" s="54"/>
      <c r="T6" s="54"/>
      <c r="U6" s="54"/>
      <c r="V6" s="54"/>
      <c r="W6" s="54"/>
      <c r="X6" s="54"/>
      <c r="Y6" s="54"/>
      <c r="Z6" s="54"/>
      <c r="AA6" s="54"/>
      <c r="AB6" s="54"/>
      <c r="AC6" s="54"/>
      <c r="AD6" s="54"/>
      <c r="AE6" s="54"/>
      <c r="AF6" s="54"/>
      <c r="AG6" s="54"/>
      <c r="AH6" s="54"/>
      <c r="AI6" s="54"/>
      <c r="AJ6" s="15"/>
      <c r="AK6" s="15"/>
      <c r="AL6" s="15"/>
      <c r="AM6" s="15"/>
    </row>
    <row r="7" spans="2:39" ht="34.799999999999997" x14ac:dyDescent="0.35">
      <c r="B7" s="32" t="s">
        <v>9</v>
      </c>
      <c r="C7" s="19"/>
      <c r="D7" s="19"/>
      <c r="E7" s="15"/>
      <c r="F7" s="1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19"/>
      <c r="AK7" s="19"/>
      <c r="AL7" s="19"/>
      <c r="AM7" s="19"/>
    </row>
    <row r="8" spans="2:39" ht="34.799999999999997" x14ac:dyDescent="0.35">
      <c r="B8" s="32" t="s">
        <v>11</v>
      </c>
      <c r="C8" s="30"/>
      <c r="D8" s="30"/>
      <c r="E8" s="71"/>
      <c r="F8" s="71"/>
      <c r="G8" s="30"/>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row>
    <row r="9" spans="2:39" ht="12" customHeight="1" x14ac:dyDescent="0.35"/>
    <row r="10" spans="2:39" s="3" customFormat="1" ht="18.899999999999999" customHeight="1" x14ac:dyDescent="0.35">
      <c r="B10" s="160">
        <f>DATE(CalendarYear,2,1)</f>
        <v>46054</v>
      </c>
      <c r="C10" s="22">
        <f>IF(DAY(FebSun1)=1,"",IF(AND(YEAR(FebSun1+1)=CalendarYear,MONTH(FebSun1+1)=2),FebSun1+1,""))</f>
        <v>46054</v>
      </c>
      <c r="D10" s="22">
        <f>IF(DAY(FebSun1)=1,"",IF(AND(YEAR(FebSun1+2)=CalendarYear,MONTH(FebSun1+2)=2),FebSun1+2,""))</f>
        <v>46055</v>
      </c>
      <c r="E10" s="22">
        <f>IF(DAY(FebSun1)=1,"",IF(AND(YEAR(FebSun1+3)=CalendarYear,MONTH(FebSun1+3)=2),FebSun1+3,""))</f>
        <v>46056</v>
      </c>
      <c r="F10" s="22">
        <f>IF(DAY(FebSun1)=1,"",IF(AND(YEAR(FebSun1+4)=CalendarYear,MONTH(FebSun1+4)=2),FebSun1+4,""))</f>
        <v>46057</v>
      </c>
      <c r="G10" s="22">
        <f>IF(DAY(FebSun1)=1,"",IF(AND(YEAR(FebSun1+5)=CalendarYear,MONTH(FebSun1+5)=2),FebSun1+5,""))</f>
        <v>46058</v>
      </c>
      <c r="H10" s="22">
        <f>IF(DAY(FebSun1)=1,"",IF(AND(YEAR(FebSun1+6)=CalendarYear,MONTH(FebSun1+6)=2),FebSun1+6,""))</f>
        <v>46059</v>
      </c>
      <c r="I10" s="22">
        <f>IF(DAY(FebSun1)=1,IF(AND(YEAR(FebSun1)=CalendarYear,MONTH(FebSun1)=2),FebSun1,""),IF(AND(YEAR(FebSun1+7)=CalendarYear,MONTH(FebSun1+7)=2),FebSun1+7,""))</f>
        <v>46060</v>
      </c>
      <c r="J10" s="22">
        <f>IF(DAY(FebSun1)=1,IF(AND(YEAR(FebSun1+1)=CalendarYear,MONTH(FebSun1+1)=2),FebSun1+1,""),IF(AND(YEAR(FebSun1+8)=CalendarYear,MONTH(FebSun1+8)=2),FebSun1+8,""))</f>
        <v>46061</v>
      </c>
      <c r="K10" s="22">
        <f>IF(DAY(FebSun1)=1,IF(AND(YEAR(FebSun1+2)=CalendarYear,MONTH(FebSun1+2)=2),FebSun1+2,""),IF(AND(YEAR(FebSun1+9)=CalendarYear,MONTH(FebSun1+9)=2),FebSun1+9,""))</f>
        <v>46062</v>
      </c>
      <c r="L10" s="22">
        <f>IF(DAY(FebSun1)=1,IF(AND(YEAR(FebSun1+3)=CalendarYear,MONTH(FebSun1+3)=2),FebSun1+3,""),IF(AND(YEAR(FebSun1+10)=CalendarYear,MONTH(FebSun1+10)=2),FebSun1+10,""))</f>
        <v>46063</v>
      </c>
      <c r="M10" s="22">
        <f>IF(DAY(FebSun1)=1,IF(AND(YEAR(FebSun1+4)=CalendarYear,MONTH(FebSun1+4)=2),FebSun1+4,""),IF(AND(YEAR(FebSun1+11)=CalendarYear,MONTH(FebSun1+11)=2),FebSun1+11,""))</f>
        <v>46064</v>
      </c>
      <c r="N10" s="22">
        <f>IF(DAY(FebSun1)=1,IF(AND(YEAR(FebSun1+5)=CalendarYear,MONTH(FebSun1+5)=2),FebSun1+5,""),IF(AND(YEAR(FebSun1+12)=CalendarYear,MONTH(FebSun1+12)=2),FebSun1+12,""))</f>
        <v>46065</v>
      </c>
      <c r="O10" s="22">
        <f>IF(DAY(FebSun1)=1,IF(AND(YEAR(FebSun1+6)=CalendarYear,MONTH(FebSun1+6)=2),FebSun1+6,""),IF(AND(YEAR(FebSun1+13)=CalendarYear,MONTH(FebSun1+13)=2),FebSun1+13,""))</f>
        <v>46066</v>
      </c>
      <c r="P10" s="22">
        <f>IF(DAY(FebSun1)=1,IF(AND(YEAR(FebSun1+7)=CalendarYear,MONTH(FebSun1+7)=2),FebSun1+7,""),IF(AND(YEAR(FebSun1+14)=CalendarYear,MONTH(FebSun1+14)=2),FebSun1+14,""))</f>
        <v>46067</v>
      </c>
      <c r="Q10" s="22">
        <f>IF(DAY(FebSun1)=1,IF(AND(YEAR(FebSun1+8)=CalendarYear,MONTH(FebSun1+8)=2),FebSun1+8,""),IF(AND(YEAR(FebSun1+15)=CalendarYear,MONTH(FebSun1+15)=2),FebSun1+15,""))</f>
        <v>46068</v>
      </c>
      <c r="R10" s="22">
        <f>IF(DAY(FebSun1)=1,IF(AND(YEAR(FebSun1+9)=CalendarYear,MONTH(FebSun1+9)=2),FebSun1+9,""),IF(AND(YEAR(FebSun1+16)=CalendarYear,MONTH(FebSun1+16)=2),FebSun1+16,""))</f>
        <v>46069</v>
      </c>
      <c r="S10" s="22">
        <f>IF(DAY(FebSun1)=1,IF(AND(YEAR(FebSun1+10)=CalendarYear,MONTH(FebSun1+10)=2),FebSun1+10,""),IF(AND(YEAR(FebSun1+17)=CalendarYear,MONTH(FebSun1+17)=2),FebSun1+17,""))</f>
        <v>46070</v>
      </c>
      <c r="T10" s="22">
        <f>IF(DAY(FebSun1)=1,IF(AND(YEAR(FebSun1+11)=CalendarYear,MONTH(FebSun1+11)=2),FebSun1+11,""),IF(AND(YEAR(FebSun1+18)=CalendarYear,MONTH(FebSun1+18)=2),FebSun1+18,""))</f>
        <v>46071</v>
      </c>
      <c r="U10" s="22">
        <f>IF(DAY(FebSun1)=1,IF(AND(YEAR(FebSun1+12)=CalendarYear,MONTH(FebSun1+12)=2),FebSun1+12,""),IF(AND(YEAR(FebSun1+19)=CalendarYear,MONTH(FebSun1+19)=2),FebSun1+19,""))</f>
        <v>46072</v>
      </c>
      <c r="V10" s="22">
        <f>IF(DAY(FebSun1)=1,IF(AND(YEAR(FebSun1+13)=CalendarYear,MONTH(FebSun1+13)=2),FebSun1+13,""),IF(AND(YEAR(FebSun1+20)=CalendarYear,MONTH(FebSun1+20)=2),FebSun1+20,""))</f>
        <v>46073</v>
      </c>
      <c r="W10" s="22">
        <f>IF(DAY(FebSun1)=1,IF(AND(YEAR(FebSun1+14)=CalendarYear,MONTH(FebSun1+14)=2),FebSun1+14,""),IF(AND(YEAR(FebSun1+21)=CalendarYear,MONTH(FebSun1+21)=2),FebSun1+21,""))</f>
        <v>46074</v>
      </c>
      <c r="X10" s="22">
        <f>IF(DAY(FebSun1)=1,IF(AND(YEAR(FebSun1+15)=CalendarYear,MONTH(FebSun1+15)=2),FebSun1+15,""),IF(AND(YEAR(FebSun1+22)=CalendarYear,MONTH(FebSun1+22)=2),FebSun1+22,""))</f>
        <v>46075</v>
      </c>
      <c r="Y10" s="22">
        <f>IF(DAY(FebSun1)=1,IF(AND(YEAR(FebSun1+16)=CalendarYear,MONTH(FebSun1+16)=2),FebSun1+16,""),IF(AND(YEAR(FebSun1+23)=CalendarYear,MONTH(FebSun1+23)=2),FebSun1+23,""))</f>
        <v>46076</v>
      </c>
      <c r="Z10" s="22">
        <f>IF(DAY(FebSun1)=1,IF(AND(YEAR(FebSun1+17)=CalendarYear,MONTH(FebSun1+17)=2),FebSun1+17,""),IF(AND(YEAR(FebSun1+24)=CalendarYear,MONTH(FebSun1+24)=2),FebSun1+24,""))</f>
        <v>46077</v>
      </c>
      <c r="AA10" s="22">
        <f>IF(DAY(FebSun1)=1,IF(AND(YEAR(FebSun1+18)=CalendarYear,MONTH(FebSun1+18)=2),FebSun1+18,""),IF(AND(YEAR(FebSun1+25)=CalendarYear,MONTH(FebSun1+25)=2),FebSun1+25,""))</f>
        <v>46078</v>
      </c>
      <c r="AB10" s="22">
        <f>IF(DAY(FebSun1)=1,IF(AND(YEAR(FebSun1+19)=CalendarYear,MONTH(FebSun1+19)=2),FebSun1+19,""),IF(AND(YEAR(FebSun1+26)=CalendarYear,MONTH(FebSun1+26)=2),FebSun1+26,""))</f>
        <v>46079</v>
      </c>
      <c r="AC10" s="22">
        <f>IF(DAY(FebSun1)=1,IF(AND(YEAR(FebSun1+20)=CalendarYear,MONTH(FebSun1+20)=2),FebSun1+20,""),IF(AND(YEAR(FebSun1+27)=CalendarYear,MONTH(FebSun1+27)=2),FebSun1+27,""))</f>
        <v>46080</v>
      </c>
      <c r="AD10" s="22">
        <f>IF(DAY(FebSun1)=1,IF(AND(YEAR(FebSun1+21)=CalendarYear,MONTH(FebSun1+21)=2),FebSun1+21,""),IF(AND(YEAR(FebSun1+28)=CalendarYear,MONTH(FebSun1+28)=2),FebSun1+28,""))</f>
        <v>46081</v>
      </c>
      <c r="AE10" s="22" t="str">
        <f>IF(DAY(FebSun1)=1,IF(AND(YEAR(FebSun1+22)=CalendarYear,MONTH(FebSun1+22)=2),FebSun1+22,""),IF(AND(YEAR(FebSun1+29)=CalendarYear,MONTH(FebSun1+29)=2),FebSun1+29,""))</f>
        <v/>
      </c>
      <c r="AF10" s="22" t="str">
        <f>IF(DAY(FebSun1)=1,IF(AND(YEAR(FebSun1+23)=CalendarYear,MONTH(FebSun1+23)=2),FebSun1+23,""),IF(AND(YEAR(FebSun1+30)=CalendarYear,MONTH(FebSun1+30)=2),FebSun1+30,""))</f>
        <v/>
      </c>
      <c r="AG10" s="22" t="str">
        <f>IF(DAY(FebSun1)=1,IF(AND(YEAR(FebSun1+24)=CalendarYear,MONTH(FebSun1+24)=2),FebSun1+24,""),IF(AND(YEAR(FebSun1+31)=CalendarYear,MONTH(FebSun1+31)=2),FebSun1+31,""))</f>
        <v/>
      </c>
      <c r="AH10" s="22" t="str">
        <f>IF(DAY(FebSun1)=1,IF(AND(YEAR(FebSun1+25)=CalendarYear,MONTH(FebSun1+25)=2),FebSun1+25,""),IF(AND(YEAR(FebSun1+32)=CalendarYear,MONTH(FebSun1+32)=2),FebSun1+32,""))</f>
        <v/>
      </c>
      <c r="AI10" s="22" t="str">
        <f>IF(DAY(FebSun1)=1,IF(AND(YEAR(FebSun1+26)=CalendarYear,MONTH(FebSun1+26)=2),FebSun1+26,""),IF(AND(YEAR(FebSun1+33)=CalendarYear,MONTH(FebSun1+33)=2),FebSun1+33,""))</f>
        <v/>
      </c>
      <c r="AJ10" s="1" t="str">
        <f>IF(DAY(FebSun1)=1,IF(AND(YEAR(FebSun1+27)=CalendarYear,MONTH(FebSun1+27)=2),FebSun1+27,""),IF(AND(YEAR(FebSun1+34)=CalendarYear,MONTH(FebSun1+34)=2),FebSun1+34,""))</f>
        <v/>
      </c>
      <c r="AK10" s="1" t="str">
        <f>IF(DAY(FebSun1)=1,IF(AND(YEAR(FebSun1+28)=CalendarYear,MONTH(FebSun1+28)=2),FebSun1+28,""),IF(AND(YEAR(FebSun1+35)=CalendarYear,MONTH(FebSun1+35)=2),FebSun1+35,""))</f>
        <v/>
      </c>
      <c r="AL10" s="1" t="str">
        <f>IF(DAY(FebSun1)=1,IF(AND(YEAR(FebSun1+29)=CalendarYear,MONTH(FebSun1+29)=2),FebSun1+29,""),IF(AND(YEAR(FebSun1+36)=CalendarYear,MONTH(FebSun1+36)=2),FebSun1+36,""))</f>
        <v/>
      </c>
      <c r="AM10" s="2" t="str">
        <f>IF(DAY(FebSun1)=1,IF(AND(YEAR(FebSun1+30)=CalendarYear,MONTH(FebSun1+30)=2),FebSun1+30,""),IF(AND(YEAR(FebSun1+37)=CalendarYear,MONTH(FebSun1+37)=2),FebSun1+37,""))</f>
        <v/>
      </c>
    </row>
    <row r="11" spans="2:39" s="3" customFormat="1" ht="18.899999999999999" customHeight="1" x14ac:dyDescent="0.35">
      <c r="B11" s="161"/>
      <c r="C11" s="4" t="s">
        <v>0</v>
      </c>
      <c r="D11" s="4" t="s">
        <v>1</v>
      </c>
      <c r="E11" s="4" t="s">
        <v>2</v>
      </c>
      <c r="F11" s="4" t="s">
        <v>3</v>
      </c>
      <c r="G11" s="4" t="s">
        <v>4</v>
      </c>
      <c r="H11" s="4" t="s">
        <v>5</v>
      </c>
      <c r="I11" s="4" t="s">
        <v>6</v>
      </c>
      <c r="J11" s="4" t="s">
        <v>0</v>
      </c>
      <c r="K11" s="4" t="s">
        <v>1</v>
      </c>
      <c r="L11" s="4" t="s">
        <v>2</v>
      </c>
      <c r="M11" s="4" t="s">
        <v>3</v>
      </c>
      <c r="N11" s="4" t="s">
        <v>4</v>
      </c>
      <c r="O11" s="4" t="s">
        <v>5</v>
      </c>
      <c r="P11" s="4" t="s">
        <v>6</v>
      </c>
      <c r="Q11" s="4" t="s">
        <v>0</v>
      </c>
      <c r="R11" s="4" t="s">
        <v>1</v>
      </c>
      <c r="S11" s="4" t="s">
        <v>2</v>
      </c>
      <c r="T11" s="4" t="s">
        <v>3</v>
      </c>
      <c r="U11" s="4" t="s">
        <v>4</v>
      </c>
      <c r="V11" s="4" t="s">
        <v>5</v>
      </c>
      <c r="W11" s="4" t="s">
        <v>6</v>
      </c>
      <c r="X11" s="4" t="s">
        <v>0</v>
      </c>
      <c r="Y11" s="4" t="s">
        <v>1</v>
      </c>
      <c r="Z11" s="4" t="s">
        <v>2</v>
      </c>
      <c r="AA11" s="4" t="s">
        <v>3</v>
      </c>
      <c r="AB11" s="4" t="s">
        <v>4</v>
      </c>
      <c r="AC11" s="4" t="s">
        <v>5</v>
      </c>
      <c r="AD11" s="4" t="s">
        <v>6</v>
      </c>
      <c r="AE11" s="4" t="s">
        <v>0</v>
      </c>
      <c r="AF11" s="4" t="s">
        <v>1</v>
      </c>
      <c r="AG11" s="4" t="s">
        <v>2</v>
      </c>
      <c r="AH11" s="4" t="s">
        <v>3</v>
      </c>
      <c r="AI11" s="4" t="s">
        <v>4</v>
      </c>
      <c r="AJ11" s="4" t="s">
        <v>5</v>
      </c>
      <c r="AK11" s="4" t="s">
        <v>6</v>
      </c>
      <c r="AL11" s="4" t="s">
        <v>0</v>
      </c>
      <c r="AM11" s="5" t="s">
        <v>1</v>
      </c>
    </row>
    <row r="12" spans="2:39" ht="34.799999999999997" x14ac:dyDescent="0.35">
      <c r="B12" s="31" t="s">
        <v>10</v>
      </c>
      <c r="C12" s="15"/>
      <c r="D12" s="15"/>
      <c r="E12" s="15"/>
      <c r="F12" s="15"/>
      <c r="G12" s="15"/>
      <c r="H12" s="15"/>
      <c r="I12" s="15"/>
      <c r="J12" s="15"/>
      <c r="K12" s="15"/>
      <c r="L12" s="15"/>
      <c r="M12" s="15"/>
      <c r="N12" s="15"/>
      <c r="O12" s="15"/>
      <c r="P12" s="15"/>
      <c r="Q12" s="15"/>
      <c r="R12" s="15"/>
      <c r="S12" s="15"/>
      <c r="T12" s="15"/>
      <c r="U12" s="15"/>
      <c r="V12" s="15"/>
      <c r="W12" s="15"/>
      <c r="X12" s="15"/>
      <c r="Y12" s="15"/>
      <c r="Z12" s="15"/>
      <c r="AA12" s="54"/>
      <c r="AB12" s="54"/>
      <c r="AC12" s="54"/>
      <c r="AD12" s="54"/>
      <c r="AE12" s="54"/>
      <c r="AF12" s="54"/>
      <c r="AG12" s="54"/>
      <c r="AH12" s="54"/>
      <c r="AI12" s="54"/>
      <c r="AJ12" s="15"/>
      <c r="AK12" s="15"/>
      <c r="AL12" s="15"/>
      <c r="AM12" s="15"/>
    </row>
    <row r="13" spans="2:39" ht="34.799999999999997" x14ac:dyDescent="0.35">
      <c r="B13" s="32" t="s">
        <v>9</v>
      </c>
      <c r="C13" s="19"/>
      <c r="D13" s="19"/>
      <c r="E13" s="19"/>
      <c r="F13" s="19"/>
      <c r="G13" s="19"/>
      <c r="H13" s="19"/>
      <c r="I13" s="19"/>
      <c r="J13" s="19"/>
      <c r="K13" s="19"/>
      <c r="L13" s="19"/>
      <c r="M13" s="19"/>
      <c r="N13" s="19"/>
      <c r="O13" s="19"/>
      <c r="P13" s="19"/>
      <c r="Q13" s="19"/>
      <c r="R13" s="19"/>
      <c r="S13" s="19"/>
      <c r="T13" s="19"/>
      <c r="U13" s="19"/>
      <c r="V13" s="19"/>
      <c r="W13" s="19"/>
      <c r="X13" s="19"/>
      <c r="Y13" s="19"/>
      <c r="Z13" s="19"/>
      <c r="AA13" s="55"/>
      <c r="AB13" s="55"/>
      <c r="AC13" s="55"/>
      <c r="AD13" s="55"/>
      <c r="AE13" s="55"/>
      <c r="AF13" s="55"/>
      <c r="AG13" s="55"/>
      <c r="AH13" s="55"/>
      <c r="AI13" s="55"/>
      <c r="AJ13" s="19"/>
      <c r="AK13" s="19"/>
      <c r="AL13" s="19"/>
      <c r="AM13" s="19"/>
    </row>
    <row r="14" spans="2:39" ht="34.799999999999997" x14ac:dyDescent="0.35">
      <c r="B14" s="32" t="s">
        <v>11</v>
      </c>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row>
    <row r="15" spans="2:39" ht="12" customHeight="1" x14ac:dyDescent="0.35"/>
    <row r="16" spans="2:39" s="3" customFormat="1" ht="18.899999999999999" customHeight="1" x14ac:dyDescent="0.35">
      <c r="B16" s="160">
        <f>DATE(CalendarYear,3,1)</f>
        <v>46082</v>
      </c>
      <c r="C16" s="1">
        <f>IF(DAY(MarSun1)=1,"",IF(AND(YEAR(MarSun1+1)=CalendarYear,MONTH(MarSun1+1)=3),MarSun1+1,""))</f>
        <v>46082</v>
      </c>
      <c r="D16" s="1">
        <f>IF(DAY(MarSun1)=1,"",IF(AND(YEAR(MarSun1+2)=CalendarYear,MONTH(MarSun1+2)=3),MarSun1+2,""))</f>
        <v>46083</v>
      </c>
      <c r="E16" s="1">
        <f>IF(DAY(MarSun1)=1,"",IF(AND(YEAR(MarSun1+3)=CalendarYear,MONTH(MarSun1+3)=3),MarSun1+3,""))</f>
        <v>46084</v>
      </c>
      <c r="F16" s="1">
        <f>IF(DAY(MarSun1)=1,"",IF(AND(YEAR(MarSun1+4)=CalendarYear,MONTH(MarSun1+4)=3),MarSun1+4,""))</f>
        <v>46085</v>
      </c>
      <c r="G16" s="1">
        <f>IF(DAY(MarSun1)=1,"",IF(AND(YEAR(MarSun1+5)=CalendarYear,MONTH(MarSun1+5)=3),MarSun1+5,""))</f>
        <v>46086</v>
      </c>
      <c r="H16" s="22">
        <f>IF(DAY(MarSun1)=1,"",IF(AND(YEAR(MarSun1+6)=CalendarYear,MONTH(MarSun1+6)=3),MarSun1+6,""))</f>
        <v>46087</v>
      </c>
      <c r="I16" s="22">
        <f>IF(DAY(MarSun1)=1,IF(AND(YEAR(MarSun1)=CalendarYear,MONTH(MarSun1)=3),MarSun1,""),IF(AND(YEAR(MarSun1+7)=CalendarYear,MONTH(MarSun1+7)=3),MarSun1+7,""))</f>
        <v>46088</v>
      </c>
      <c r="J16" s="22">
        <f>IF(DAY(MarSun1)=1,IF(AND(YEAR(MarSun1+1)=CalendarYear,MONTH(MarSun1+1)=3),MarSun1+1,""),IF(AND(YEAR(MarSun1+8)=CalendarYear,MONTH(MarSun1+8)=3),MarSun1+8,""))</f>
        <v>46089</v>
      </c>
      <c r="K16" s="22">
        <f>IF(DAY(MarSun1)=1,IF(AND(YEAR(MarSun1+2)=CalendarYear,MONTH(MarSun1+2)=3),MarSun1+2,""),IF(AND(YEAR(MarSun1+9)=CalendarYear,MONTH(MarSun1+9)=3),MarSun1+9,""))</f>
        <v>46090</v>
      </c>
      <c r="L16" s="22">
        <f>IF(DAY(MarSun1)=1,IF(AND(YEAR(MarSun1+3)=CalendarYear,MONTH(MarSun1+3)=3),MarSun1+3,""),IF(AND(YEAR(MarSun1+10)=CalendarYear,MONTH(MarSun1+10)=3),MarSun1+10,""))</f>
        <v>46091</v>
      </c>
      <c r="M16" s="22">
        <f>IF(DAY(MarSun1)=1,IF(AND(YEAR(MarSun1+4)=CalendarYear,MONTH(MarSun1+4)=3),MarSun1+4,""),IF(AND(YEAR(MarSun1+11)=CalendarYear,MONTH(MarSun1+11)=3),MarSun1+11,""))</f>
        <v>46092</v>
      </c>
      <c r="N16" s="22">
        <f>IF(DAY(MarSun1)=1,IF(AND(YEAR(MarSun1+5)=CalendarYear,MONTH(MarSun1+5)=3),MarSun1+5,""),IF(AND(YEAR(MarSun1+12)=CalendarYear,MONTH(MarSun1+12)=3),MarSun1+12,""))</f>
        <v>46093</v>
      </c>
      <c r="O16" s="22">
        <f>IF(DAY(MarSun1)=1,IF(AND(YEAR(MarSun1+6)=CalendarYear,MONTH(MarSun1+6)=3),MarSun1+6,""),IF(AND(YEAR(MarSun1+13)=CalendarYear,MONTH(MarSun1+13)=3),MarSun1+13,""))</f>
        <v>46094</v>
      </c>
      <c r="P16" s="22">
        <f>IF(DAY(MarSun1)=1,IF(AND(YEAR(MarSun1+7)=CalendarYear,MONTH(MarSun1+7)=3),MarSun1+7,""),IF(AND(YEAR(MarSun1+14)=CalendarYear,MONTH(MarSun1+14)=3),MarSun1+14,""))</f>
        <v>46095</v>
      </c>
      <c r="Q16" s="22">
        <f>IF(DAY(MarSun1)=1,IF(AND(YEAR(MarSun1+8)=CalendarYear,MONTH(MarSun1+8)=3),MarSun1+8,""),IF(AND(YEAR(MarSun1+15)=CalendarYear,MONTH(MarSun1+15)=3),MarSun1+15,""))</f>
        <v>46096</v>
      </c>
      <c r="R16" s="22">
        <f>IF(DAY(MarSun1)=1,IF(AND(YEAR(MarSun1+9)=CalendarYear,MONTH(MarSun1+9)=3),MarSun1+9,""),IF(AND(YEAR(MarSun1+16)=CalendarYear,MONTH(MarSun1+16)=3),MarSun1+16,""))</f>
        <v>46097</v>
      </c>
      <c r="S16" s="22">
        <f>IF(DAY(MarSun1)=1,IF(AND(YEAR(MarSun1+10)=CalendarYear,MONTH(MarSun1+10)=3),MarSun1+10,""),IF(AND(YEAR(MarSun1+17)=CalendarYear,MONTH(MarSun1+17)=3),MarSun1+17,""))</f>
        <v>46098</v>
      </c>
      <c r="T16" s="22">
        <f>IF(DAY(MarSun1)=1,IF(AND(YEAR(MarSun1+11)=CalendarYear,MONTH(MarSun1+11)=3),MarSun1+11,""),IF(AND(YEAR(MarSun1+18)=CalendarYear,MONTH(MarSun1+18)=3),MarSun1+18,""))</f>
        <v>46099</v>
      </c>
      <c r="U16" s="22">
        <f>IF(DAY(MarSun1)=1,IF(AND(YEAR(MarSun1+12)=CalendarYear,MONTH(MarSun1+12)=3),MarSun1+12,""),IF(AND(YEAR(MarSun1+19)=CalendarYear,MONTH(MarSun1+19)=3),MarSun1+19,""))</f>
        <v>46100</v>
      </c>
      <c r="V16" s="22">
        <f>IF(DAY(MarSun1)=1,IF(AND(YEAR(MarSun1+13)=CalendarYear,MONTH(MarSun1+13)=3),MarSun1+13,""),IF(AND(YEAR(MarSun1+20)=CalendarYear,MONTH(MarSun1+20)=3),MarSun1+20,""))</f>
        <v>46101</v>
      </c>
      <c r="W16" s="22">
        <f>IF(DAY(MarSun1)=1,IF(AND(YEAR(MarSun1+14)=CalendarYear,MONTH(MarSun1+14)=3),MarSun1+14,""),IF(AND(YEAR(MarSun1+21)=CalendarYear,MONTH(MarSun1+21)=3),MarSun1+21,""))</f>
        <v>46102</v>
      </c>
      <c r="X16" s="22">
        <f>IF(DAY(MarSun1)=1,IF(AND(YEAR(MarSun1+15)=CalendarYear,MONTH(MarSun1+15)=3),MarSun1+15,""),IF(AND(YEAR(MarSun1+22)=CalendarYear,MONTH(MarSun1+22)=3),MarSun1+22,""))</f>
        <v>46103</v>
      </c>
      <c r="Y16" s="22">
        <f>IF(DAY(MarSun1)=1,IF(AND(YEAR(MarSun1+16)=CalendarYear,MONTH(MarSun1+16)=3),MarSun1+16,""),IF(AND(YEAR(MarSun1+23)=CalendarYear,MONTH(MarSun1+23)=3),MarSun1+23,""))</f>
        <v>46104</v>
      </c>
      <c r="Z16" s="22">
        <f>IF(DAY(MarSun1)=1,IF(AND(YEAR(MarSun1+17)=CalendarYear,MONTH(MarSun1+17)=3),MarSun1+17,""),IF(AND(YEAR(MarSun1+24)=CalendarYear,MONTH(MarSun1+24)=3),MarSun1+24,""))</f>
        <v>46105</v>
      </c>
      <c r="AA16" s="22">
        <f>IF(DAY(MarSun1)=1,IF(AND(YEAR(MarSun1+18)=CalendarYear,MONTH(MarSun1+18)=3),MarSun1+18,""),IF(AND(YEAR(MarSun1+25)=CalendarYear,MONTH(MarSun1+25)=3),MarSun1+25,""))</f>
        <v>46106</v>
      </c>
      <c r="AB16" s="22">
        <f>IF(DAY(MarSun1)=1,IF(AND(YEAR(MarSun1+19)=CalendarYear,MONTH(MarSun1+19)=3),MarSun1+19,""),IF(AND(YEAR(MarSun1+26)=CalendarYear,MONTH(MarSun1+26)=3),MarSun1+26,""))</f>
        <v>46107</v>
      </c>
      <c r="AC16" s="22">
        <f>IF(DAY(MarSun1)=1,IF(AND(YEAR(MarSun1+20)=CalendarYear,MONTH(MarSun1+20)=3),MarSun1+20,""),IF(AND(YEAR(MarSun1+27)=CalendarYear,MONTH(MarSun1+27)=3),MarSun1+27,""))</f>
        <v>46108</v>
      </c>
      <c r="AD16" s="22">
        <f>IF(DAY(MarSun1)=1,IF(AND(YEAR(MarSun1+21)=CalendarYear,MONTH(MarSun1+21)=3),MarSun1+21,""),IF(AND(YEAR(MarSun1+28)=CalendarYear,MONTH(MarSun1+28)=3),MarSun1+28,""))</f>
        <v>46109</v>
      </c>
      <c r="AE16" s="22">
        <f>IF(DAY(MarSun1)=1,IF(AND(YEAR(MarSun1+22)=CalendarYear,MONTH(MarSun1+22)=3),MarSun1+22,""),IF(AND(YEAR(MarSun1+29)=CalendarYear,MONTH(MarSun1+29)=3),MarSun1+29,""))</f>
        <v>46110</v>
      </c>
      <c r="AF16" s="22">
        <f>IF(DAY(MarSun1)=1,IF(AND(YEAR(MarSun1+23)=CalendarYear,MONTH(MarSun1+23)=3),MarSun1+23,""),IF(AND(YEAR(MarSun1+30)=CalendarYear,MONTH(MarSun1+30)=3),MarSun1+30,""))</f>
        <v>46111</v>
      </c>
      <c r="AG16" s="22">
        <f>IF(DAY(MarSun1)=1,IF(AND(YEAR(MarSun1+24)=CalendarYear,MONTH(MarSun1+24)=3),MarSun1+24,""),IF(AND(YEAR(MarSun1+31)=CalendarYear,MONTH(MarSun1+31)=3),MarSun1+31,""))</f>
        <v>46112</v>
      </c>
      <c r="AH16" s="22" t="str">
        <f>IF(DAY(MarSun1)=1,IF(AND(YEAR(MarSun1+25)=CalendarYear,MONTH(MarSun1+25)=3),MarSun1+25,""),IF(AND(YEAR(MarSun1+32)=CalendarYear,MONTH(MarSun1+32)=3),MarSun1+32,""))</f>
        <v/>
      </c>
      <c r="AI16" s="22" t="str">
        <f>IF(DAY(MarSun1)=1,IF(AND(YEAR(MarSun1+26)=CalendarYear,MONTH(MarSun1+26)=3),MarSun1+26,""),IF(AND(YEAR(MarSun1+33)=CalendarYear,MONTH(MarSun1+33)=3),MarSun1+33,""))</f>
        <v/>
      </c>
      <c r="AJ16" s="22" t="str">
        <f>IF(DAY(MarSun1)=1,IF(AND(YEAR(MarSun1+27)=CalendarYear,MONTH(MarSun1+27)=3),MarSun1+27,""),IF(AND(YEAR(MarSun1+34)=CalendarYear,MONTH(MarSun1+34)=3),MarSun1+34,""))</f>
        <v/>
      </c>
      <c r="AK16" s="22" t="str">
        <f>IF(DAY(MarSun1)=1,IF(AND(YEAR(MarSun1+28)=CalendarYear,MONTH(MarSun1+28)=3),MarSun1+28,""),IF(AND(YEAR(MarSun1+35)=CalendarYear,MONTH(MarSun1+35)=3),MarSun1+35,""))</f>
        <v/>
      </c>
      <c r="AL16" s="22" t="str">
        <f>IF(DAY(MarSun1)=1,IF(AND(YEAR(MarSun1+29)=CalendarYear,MONTH(MarSun1+29)=3),MarSun1+29,""),IF(AND(YEAR(MarSun1+36)=CalendarYear,MONTH(MarSun1+36)=3),MarSun1+36,""))</f>
        <v/>
      </c>
      <c r="AM16" s="2" t="str">
        <f>IF(DAY(MarSun1)=1,IF(AND(YEAR(MarSun1+30)=CalendarYear,MONTH(MarSun1+30)=3),MarSun1+30,""),IF(AND(YEAR(MarSun1+37)=CalendarYear,MONTH(MarSun1+37)=3),MarSun1+37,""))</f>
        <v/>
      </c>
    </row>
    <row r="17" spans="2:39" s="3" customFormat="1" ht="18.899999999999999" customHeight="1" x14ac:dyDescent="0.35">
      <c r="B17" s="161"/>
      <c r="C17" s="4" t="s">
        <v>0</v>
      </c>
      <c r="D17" s="4" t="s">
        <v>1</v>
      </c>
      <c r="E17" s="4" t="s">
        <v>2</v>
      </c>
      <c r="F17" s="4" t="s">
        <v>3</v>
      </c>
      <c r="G17" s="4" t="s">
        <v>4</v>
      </c>
      <c r="H17" s="4" t="s">
        <v>5</v>
      </c>
      <c r="I17" s="4" t="s">
        <v>6</v>
      </c>
      <c r="J17" s="4" t="s">
        <v>0</v>
      </c>
      <c r="K17" s="4" t="s">
        <v>1</v>
      </c>
      <c r="L17" s="4" t="s">
        <v>2</v>
      </c>
      <c r="M17" s="4" t="s">
        <v>3</v>
      </c>
      <c r="N17" s="4" t="s">
        <v>4</v>
      </c>
      <c r="O17" s="4" t="s">
        <v>5</v>
      </c>
      <c r="P17" s="4" t="s">
        <v>6</v>
      </c>
      <c r="Q17" s="4" t="s">
        <v>0</v>
      </c>
      <c r="R17" s="4" t="s">
        <v>1</v>
      </c>
      <c r="S17" s="4" t="s">
        <v>2</v>
      </c>
      <c r="T17" s="4" t="s">
        <v>3</v>
      </c>
      <c r="U17" s="4" t="s">
        <v>4</v>
      </c>
      <c r="V17" s="4" t="s">
        <v>5</v>
      </c>
      <c r="W17" s="4" t="s">
        <v>6</v>
      </c>
      <c r="X17" s="4" t="s">
        <v>0</v>
      </c>
      <c r="Y17" s="4" t="s">
        <v>1</v>
      </c>
      <c r="Z17" s="4" t="s">
        <v>2</v>
      </c>
      <c r="AA17" s="4" t="s">
        <v>3</v>
      </c>
      <c r="AB17" s="4" t="s">
        <v>4</v>
      </c>
      <c r="AC17" s="4" t="s">
        <v>5</v>
      </c>
      <c r="AD17" s="4" t="s">
        <v>6</v>
      </c>
      <c r="AE17" s="4" t="s">
        <v>0</v>
      </c>
      <c r="AF17" s="4" t="s">
        <v>1</v>
      </c>
      <c r="AG17" s="4" t="s">
        <v>2</v>
      </c>
      <c r="AH17" s="4" t="s">
        <v>3</v>
      </c>
      <c r="AI17" s="4" t="s">
        <v>4</v>
      </c>
      <c r="AJ17" s="4" t="s">
        <v>5</v>
      </c>
      <c r="AK17" s="4" t="s">
        <v>6</v>
      </c>
      <c r="AL17" s="4" t="s">
        <v>0</v>
      </c>
      <c r="AM17" s="5" t="s">
        <v>1</v>
      </c>
    </row>
    <row r="18" spans="2:39" ht="34.799999999999997" x14ac:dyDescent="0.35">
      <c r="B18" s="31" t="s">
        <v>10</v>
      </c>
      <c r="C18" s="15"/>
      <c r="D18" s="15"/>
      <c r="E18" s="15"/>
      <c r="F18" s="15"/>
      <c r="G18" s="15"/>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6" t="s">
        <v>16</v>
      </c>
      <c r="AM18" s="54"/>
    </row>
    <row r="19" spans="2:39" ht="34.799999999999997" x14ac:dyDescent="0.35">
      <c r="B19" s="32" t="s">
        <v>9</v>
      </c>
      <c r="C19" s="19"/>
      <c r="D19" s="19"/>
      <c r="E19" s="19"/>
      <c r="F19" s="19"/>
      <c r="G19" s="19"/>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row>
    <row r="20" spans="2:39" ht="34.799999999999997" x14ac:dyDescent="0.35">
      <c r="B20" s="32" t="s">
        <v>11</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row>
    <row r="21" spans="2:39" ht="12" customHeight="1" x14ac:dyDescent="0.35"/>
    <row r="22" spans="2:39" s="3" customFormat="1" ht="18.899999999999999" customHeight="1" x14ac:dyDescent="0.35">
      <c r="B22" s="160">
        <f>DATE(CalendarYear,4,1)</f>
        <v>46113</v>
      </c>
      <c r="C22" s="1" t="str">
        <f>IF(DAY(AprSun1)=1,"",IF(AND(YEAR(AprSun1+1)=CalendarYear,MONTH(AprSun1+1)=4),AprSun1+1,""))</f>
        <v/>
      </c>
      <c r="D22" s="22" t="str">
        <f>IF(DAY(AprSun1)=1,"",IF(AND(YEAR(AprSun1+2)=CalendarYear,MONTH(AprSun1+2)=4),AprSun1+2,""))</f>
        <v/>
      </c>
      <c r="E22" s="22" t="str">
        <f>IF(DAY(AprSun1)=1,"",IF(AND(YEAR(AprSun1+3)=CalendarYear,MONTH(AprSun1+3)=4),AprSun1+3,""))</f>
        <v/>
      </c>
      <c r="F22" s="22">
        <f>IF(DAY(AprSun1)=1,"",IF(AND(YEAR(AprSun1+4)=CalendarYear,MONTH(AprSun1+4)=4),AprSun1+4,""))</f>
        <v>46113</v>
      </c>
      <c r="G22" s="22">
        <f>IF(DAY(AprSun1)=1,"",IF(AND(YEAR(AprSun1+5)=CalendarYear,MONTH(AprSun1+5)=4),AprSun1+5,""))</f>
        <v>46114</v>
      </c>
      <c r="H22" s="22">
        <f>IF(DAY(AprSun1)=1,"",IF(AND(YEAR(AprSun1+6)=CalendarYear,MONTH(AprSun1+6)=4),AprSun1+6,""))</f>
        <v>46115</v>
      </c>
      <c r="I22" s="22">
        <f>IF(DAY(AprSun1)=1,IF(AND(YEAR(AprSun1)=CalendarYear,MONTH(AprSun1)=4),AprSun1,""),IF(AND(YEAR(AprSun1+7)=CalendarYear,MONTH(AprSun1+7)=4),AprSun1+7,""))</f>
        <v>46116</v>
      </c>
      <c r="J22" s="22">
        <f>IF(DAY(AprSun1)=1,IF(AND(YEAR(AprSun1+1)=CalendarYear,MONTH(AprSun1+1)=4),AprSun1+1,""),IF(AND(YEAR(AprSun1+8)=CalendarYear,MONTH(AprSun1+8)=4),AprSun1+8,""))</f>
        <v>46117</v>
      </c>
      <c r="K22" s="22">
        <f>IF(DAY(AprSun1)=1,IF(AND(YEAR(AprSun1+2)=CalendarYear,MONTH(AprSun1+2)=4),AprSun1+2,""),IF(AND(YEAR(AprSun1+9)=CalendarYear,MONTH(AprSun1+9)=4),AprSun1+9,""))</f>
        <v>46118</v>
      </c>
      <c r="L22" s="22">
        <f>IF(DAY(AprSun1)=1,IF(AND(YEAR(AprSun1+3)=CalendarYear,MONTH(AprSun1+3)=4),AprSun1+3,""),IF(AND(YEAR(AprSun1+10)=CalendarYear,MONTH(AprSun1+10)=4),AprSun1+10,""))</f>
        <v>46119</v>
      </c>
      <c r="M22" s="22">
        <f>IF(DAY(AprSun1)=1,IF(AND(YEAR(AprSun1+4)=CalendarYear,MONTH(AprSun1+4)=4),AprSun1+4,""),IF(AND(YEAR(AprSun1+11)=CalendarYear,MONTH(AprSun1+11)=4),AprSun1+11,""))</f>
        <v>46120</v>
      </c>
      <c r="N22" s="22">
        <f>IF(DAY(AprSun1)=1,IF(AND(YEAR(AprSun1+5)=CalendarYear,MONTH(AprSun1+5)=4),AprSun1+5,""),IF(AND(YEAR(AprSun1+12)=CalendarYear,MONTH(AprSun1+12)=4),AprSun1+12,""))</f>
        <v>46121</v>
      </c>
      <c r="O22" s="22">
        <f>IF(DAY(AprSun1)=1,IF(AND(YEAR(AprSun1+6)=CalendarYear,MONTH(AprSun1+6)=4),AprSun1+6,""),IF(AND(YEAR(AprSun1+13)=CalendarYear,MONTH(AprSun1+13)=4),AprSun1+13,""))</f>
        <v>46122</v>
      </c>
      <c r="P22" s="22">
        <f>IF(DAY(AprSun1)=1,IF(AND(YEAR(AprSun1+7)=CalendarYear,MONTH(AprSun1+7)=4),AprSun1+7,""),IF(AND(YEAR(AprSun1+14)=CalendarYear,MONTH(AprSun1+14)=4),AprSun1+14,""))</f>
        <v>46123</v>
      </c>
      <c r="Q22" s="22">
        <f>IF(DAY(AprSun1)=1,IF(AND(YEAR(AprSun1+8)=CalendarYear,MONTH(AprSun1+8)=4),AprSun1+8,""),IF(AND(YEAR(AprSun1+15)=CalendarYear,MONTH(AprSun1+15)=4),AprSun1+15,""))</f>
        <v>46124</v>
      </c>
      <c r="R22" s="22">
        <f>IF(DAY(AprSun1)=1,IF(AND(YEAR(AprSun1+9)=CalendarYear,MONTH(AprSun1+9)=4),AprSun1+9,""),IF(AND(YEAR(AprSun1+16)=CalendarYear,MONTH(AprSun1+16)=4),AprSun1+16,""))</f>
        <v>46125</v>
      </c>
      <c r="S22" s="22">
        <f>IF(DAY(AprSun1)=1,IF(AND(YEAR(AprSun1+10)=CalendarYear,MONTH(AprSun1+10)=4),AprSun1+10,""),IF(AND(YEAR(AprSun1+17)=CalendarYear,MONTH(AprSun1+17)=4),AprSun1+17,""))</f>
        <v>46126</v>
      </c>
      <c r="T22" s="22">
        <f>IF(DAY(AprSun1)=1,IF(AND(YEAR(AprSun1+11)=CalendarYear,MONTH(AprSun1+11)=4),AprSun1+11,""),IF(AND(YEAR(AprSun1+18)=CalendarYear,MONTH(AprSun1+18)=4),AprSun1+18,""))</f>
        <v>46127</v>
      </c>
      <c r="U22" s="22">
        <f>IF(DAY(AprSun1)=1,IF(AND(YEAR(AprSun1+12)=CalendarYear,MONTH(AprSun1+12)=4),AprSun1+12,""),IF(AND(YEAR(AprSun1+19)=CalendarYear,MONTH(AprSun1+19)=4),AprSun1+19,""))</f>
        <v>46128</v>
      </c>
      <c r="V22" s="22">
        <f>IF(DAY(AprSun1)=1,IF(AND(YEAR(AprSun1+13)=CalendarYear,MONTH(AprSun1+13)=4),AprSun1+13,""),IF(AND(YEAR(AprSun1+20)=CalendarYear,MONTH(AprSun1+20)=4),AprSun1+20,""))</f>
        <v>46129</v>
      </c>
      <c r="W22" s="22">
        <f>IF(DAY(AprSun1)=1,IF(AND(YEAR(AprSun1+14)=CalendarYear,MONTH(AprSun1+14)=4),AprSun1+14,""),IF(AND(YEAR(AprSun1+21)=CalendarYear,MONTH(AprSun1+21)=4),AprSun1+21,""))</f>
        <v>46130</v>
      </c>
      <c r="X22" s="22">
        <f>IF(DAY(AprSun1)=1,IF(AND(YEAR(AprSun1+15)=CalendarYear,MONTH(AprSun1+15)=4),AprSun1+15,""),IF(AND(YEAR(AprSun1+22)=CalendarYear,MONTH(AprSun1+22)=4),AprSun1+22,""))</f>
        <v>46131</v>
      </c>
      <c r="Y22" s="22">
        <f>IF(DAY(AprSun1)=1,IF(AND(YEAR(AprSun1+16)=CalendarYear,MONTH(AprSun1+16)=4),AprSun1+16,""),IF(AND(YEAR(AprSun1+23)=CalendarYear,MONTH(AprSun1+23)=4),AprSun1+23,""))</f>
        <v>46132</v>
      </c>
      <c r="Z22" s="22">
        <f>IF(DAY(AprSun1)=1,IF(AND(YEAR(AprSun1+17)=CalendarYear,MONTH(AprSun1+17)=4),AprSun1+17,""),IF(AND(YEAR(AprSun1+24)=CalendarYear,MONTH(AprSun1+24)=4),AprSun1+24,""))</f>
        <v>46133</v>
      </c>
      <c r="AA22" s="22">
        <f>IF(DAY(AprSun1)=1,IF(AND(YEAR(AprSun1+18)=CalendarYear,MONTH(AprSun1+18)=4),AprSun1+18,""),IF(AND(YEAR(AprSun1+25)=CalendarYear,MONTH(AprSun1+25)=4),AprSun1+25,""))</f>
        <v>46134</v>
      </c>
      <c r="AB22" s="22">
        <f>IF(DAY(AprSun1)=1,IF(AND(YEAR(AprSun1+19)=CalendarYear,MONTH(AprSun1+19)=4),AprSun1+19,""),IF(AND(YEAR(AprSun1+26)=CalendarYear,MONTH(AprSun1+26)=4),AprSun1+26,""))</f>
        <v>46135</v>
      </c>
      <c r="AC22" s="22">
        <f>IF(DAY(AprSun1)=1,IF(AND(YEAR(AprSun1+20)=CalendarYear,MONTH(AprSun1+20)=4),AprSun1+20,""),IF(AND(YEAR(AprSun1+27)=CalendarYear,MONTH(AprSun1+27)=4),AprSun1+27,""))</f>
        <v>46136</v>
      </c>
      <c r="AD22" s="22">
        <f>IF(DAY(AprSun1)=1,IF(AND(YEAR(AprSun1+21)=CalendarYear,MONTH(AprSun1+21)=4),AprSun1+21,""),IF(AND(YEAR(AprSun1+28)=CalendarYear,MONTH(AprSun1+28)=4),AprSun1+28,""))</f>
        <v>46137</v>
      </c>
      <c r="AE22" s="22">
        <f>IF(DAY(AprSun1)=1,IF(AND(YEAR(AprSun1+22)=CalendarYear,MONTH(AprSun1+22)=4),AprSun1+22,""),IF(AND(YEAR(AprSun1+29)=CalendarYear,MONTH(AprSun1+29)=4),AprSun1+29,""))</f>
        <v>46138</v>
      </c>
      <c r="AF22" s="22">
        <f>IF(DAY(AprSun1)=1,IF(AND(YEAR(AprSun1+23)=CalendarYear,MONTH(AprSun1+23)=4),AprSun1+23,""),IF(AND(YEAR(AprSun1+30)=CalendarYear,MONTH(AprSun1+30)=4),AprSun1+30,""))</f>
        <v>46139</v>
      </c>
      <c r="AG22" s="22">
        <f>IF(DAY(AprSun1)=1,IF(AND(YEAR(AprSun1+24)=CalendarYear,MONTH(AprSun1+24)=4),AprSun1+24,""),IF(AND(YEAR(AprSun1+31)=CalendarYear,MONTH(AprSun1+31)=4),AprSun1+31,""))</f>
        <v>46140</v>
      </c>
      <c r="AH22" s="22">
        <f>IF(DAY(AprSun1)=1,IF(AND(YEAR(AprSun1+25)=CalendarYear,MONTH(AprSun1+25)=4),AprSun1+25,""),IF(AND(YEAR(AprSun1+32)=CalendarYear,MONTH(AprSun1+32)=4),AprSun1+32,""))</f>
        <v>46141</v>
      </c>
      <c r="AI22" s="22">
        <f>IF(DAY(AprSun1)=1,IF(AND(YEAR(AprSun1+26)=CalendarYear,MONTH(AprSun1+26)=4),AprSun1+26,""),IF(AND(YEAR(AprSun1+33)=CalendarYear,MONTH(AprSun1+33)=4),AprSun1+33,""))</f>
        <v>46142</v>
      </c>
      <c r="AJ22" s="1" t="str">
        <f>IF(DAY(AprSun1)=1,IF(AND(YEAR(AprSun1+27)=CalendarYear,MONTH(AprSun1+27)=4),AprSun1+27,""),IF(AND(YEAR(AprSun1+34)=CalendarYear,MONTH(AprSun1+34)=4),AprSun1+34,""))</f>
        <v/>
      </c>
      <c r="AK22" s="1" t="str">
        <f>IF(DAY(AprSun1)=1,IF(AND(YEAR(AprSun1+28)=CalendarYear,MONTH(AprSun1+28)=4),AprSun1+28,""),IF(AND(YEAR(AprSun1+35)=CalendarYear,MONTH(AprSun1+35)=4),AprSun1+35,""))</f>
        <v/>
      </c>
      <c r="AL22" s="1" t="str">
        <f>IF(DAY(AprSun1)=1,IF(AND(YEAR(AprSun1+29)=CalendarYear,MONTH(AprSun1+29)=4),AprSun1+29,""),IF(AND(YEAR(AprSun1+36)=CalendarYear,MONTH(AprSun1+36)=4),AprSun1+36,""))</f>
        <v/>
      </c>
      <c r="AM22" s="2" t="str">
        <f>IF(DAY(AprSun1)=1,IF(AND(YEAR(AprSun1+30)=CalendarYear,MONTH(AprSun1+30)=4),AprSun1+30,""),IF(AND(YEAR(AprSun1+37)=CalendarYear,MONTH(AprSun1+37)=4),AprSun1+37,""))</f>
        <v/>
      </c>
    </row>
    <row r="23" spans="2:39" s="3" customFormat="1" ht="18.899999999999999" customHeight="1" x14ac:dyDescent="0.35">
      <c r="B23" s="161"/>
      <c r="C23" s="4" t="s">
        <v>0</v>
      </c>
      <c r="D23" s="4" t="s">
        <v>1</v>
      </c>
      <c r="E23" s="4" t="s">
        <v>2</v>
      </c>
      <c r="F23" s="4" t="s">
        <v>3</v>
      </c>
      <c r="G23" s="4" t="s">
        <v>4</v>
      </c>
      <c r="H23" s="4" t="s">
        <v>5</v>
      </c>
      <c r="I23" s="4" t="s">
        <v>6</v>
      </c>
      <c r="J23" s="4" t="s">
        <v>0</v>
      </c>
      <c r="K23" s="4" t="s">
        <v>1</v>
      </c>
      <c r="L23" s="4" t="s">
        <v>2</v>
      </c>
      <c r="M23" s="4" t="s">
        <v>3</v>
      </c>
      <c r="N23" s="4" t="s">
        <v>4</v>
      </c>
      <c r="O23" s="4" t="s">
        <v>5</v>
      </c>
      <c r="P23" s="4" t="s">
        <v>6</v>
      </c>
      <c r="Q23" s="4" t="s">
        <v>0</v>
      </c>
      <c r="R23" s="4" t="s">
        <v>1</v>
      </c>
      <c r="S23" s="4" t="s">
        <v>2</v>
      </c>
      <c r="T23" s="4" t="s">
        <v>3</v>
      </c>
      <c r="U23" s="4" t="s">
        <v>4</v>
      </c>
      <c r="V23" s="4" t="s">
        <v>5</v>
      </c>
      <c r="W23" s="4" t="s">
        <v>6</v>
      </c>
      <c r="X23" s="4" t="s">
        <v>0</v>
      </c>
      <c r="Y23" s="4" t="s">
        <v>1</v>
      </c>
      <c r="Z23" s="4" t="s">
        <v>2</v>
      </c>
      <c r="AA23" s="4" t="s">
        <v>3</v>
      </c>
      <c r="AB23" s="4" t="s">
        <v>4</v>
      </c>
      <c r="AC23" s="4" t="s">
        <v>5</v>
      </c>
      <c r="AD23" s="4" t="s">
        <v>6</v>
      </c>
      <c r="AE23" s="4" t="s">
        <v>0</v>
      </c>
      <c r="AF23" s="4" t="s">
        <v>1</v>
      </c>
      <c r="AG23" s="4" t="s">
        <v>2</v>
      </c>
      <c r="AH23" s="4" t="s">
        <v>3</v>
      </c>
      <c r="AI23" s="4" t="s">
        <v>4</v>
      </c>
      <c r="AJ23" s="4" t="s">
        <v>5</v>
      </c>
      <c r="AK23" s="4" t="s">
        <v>6</v>
      </c>
      <c r="AL23" s="4" t="s">
        <v>0</v>
      </c>
      <c r="AM23" s="5" t="s">
        <v>1</v>
      </c>
    </row>
    <row r="24" spans="2:39" ht="34.799999999999997" x14ac:dyDescent="0.35">
      <c r="B24" s="31" t="s">
        <v>10</v>
      </c>
      <c r="C24" s="15"/>
      <c r="D24" s="15"/>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15"/>
      <c r="AI24" s="15"/>
      <c r="AJ24" s="15"/>
      <c r="AK24" s="15"/>
      <c r="AL24" s="15"/>
      <c r="AM24" s="15"/>
    </row>
    <row r="25" spans="2:39" ht="34.799999999999997" x14ac:dyDescent="0.35">
      <c r="B25" s="32" t="s">
        <v>9</v>
      </c>
      <c r="C25" s="19"/>
      <c r="D25" s="19"/>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19"/>
      <c r="AI25" s="19"/>
      <c r="AJ25" s="19"/>
      <c r="AK25" s="19"/>
      <c r="AL25" s="19"/>
      <c r="AM25" s="19"/>
    </row>
    <row r="26" spans="2:39" ht="34.799999999999997" x14ac:dyDescent="0.35">
      <c r="B26" s="32" t="s">
        <v>11</v>
      </c>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row>
    <row r="27" spans="2:39" ht="12" customHeight="1" x14ac:dyDescent="0.35"/>
    <row r="28" spans="2:39" s="3" customFormat="1" ht="18.899999999999999" customHeight="1" x14ac:dyDescent="0.35">
      <c r="B28" s="160">
        <f>DATE(CalendarYear,5,1)</f>
        <v>46143</v>
      </c>
      <c r="C28" s="1" t="str">
        <f>IF(DAY(MaySun1)=1,"",IF(AND(YEAR(MaySun1+1)=CalendarYear,MONTH(MaySun1+1)=5),MaySun1+1,""))</f>
        <v/>
      </c>
      <c r="D28" s="1" t="str">
        <f>IF(DAY(MaySun1)=1,"",IF(AND(YEAR(MaySun1+2)=CalendarYear,MONTH(MaySun1+2)=5),MaySun1+2,""))</f>
        <v/>
      </c>
      <c r="E28" s="1" t="str">
        <f>IF(DAY(MaySun1)=1,"",IF(AND(YEAR(MaySun1+3)=CalendarYear,MONTH(MaySun1+3)=5),MaySun1+3,""))</f>
        <v/>
      </c>
      <c r="F28" s="22" t="str">
        <f>IF(DAY(MaySun1)=1,"",IF(AND(YEAR(MaySun1+4)=CalendarYear,MONTH(MaySun1+4)=5),MaySun1+4,""))</f>
        <v/>
      </c>
      <c r="G28" s="22" t="str">
        <f>IF(DAY(MaySun1)=1,"",IF(AND(YEAR(MaySun1+5)=CalendarYear,MONTH(MaySun1+5)=5),MaySun1+5,""))</f>
        <v/>
      </c>
      <c r="H28" s="22">
        <f>IF(DAY(MaySun1)=1,"",IF(AND(YEAR(MaySun1+6)=CalendarYear,MONTH(MaySun1+6)=5),MaySun1+6,""))</f>
        <v>46143</v>
      </c>
      <c r="I28" s="22">
        <f>IF(DAY(MaySun1)=1,IF(AND(YEAR(MaySun1)=CalendarYear,MONTH(MaySun1)=5),MaySun1,""),IF(AND(YEAR(MaySun1+7)=CalendarYear,MONTH(MaySun1+7)=5),MaySun1+7,""))</f>
        <v>46144</v>
      </c>
      <c r="J28" s="22">
        <f>IF(DAY(MaySun1)=1,IF(AND(YEAR(MaySun1+1)=CalendarYear,MONTH(MaySun1+1)=5),MaySun1+1,""),IF(AND(YEAR(MaySun1+8)=CalendarYear,MONTH(MaySun1+8)=5),MaySun1+8,""))</f>
        <v>46145</v>
      </c>
      <c r="K28" s="22">
        <f>IF(DAY(MaySun1)=1,IF(AND(YEAR(MaySun1+2)=CalendarYear,MONTH(MaySun1+2)=5),MaySun1+2,""),IF(AND(YEAR(MaySun1+9)=CalendarYear,MONTH(MaySun1+9)=5),MaySun1+9,""))</f>
        <v>46146</v>
      </c>
      <c r="L28" s="22">
        <f>IF(DAY(MaySun1)=1,IF(AND(YEAR(MaySun1+3)=CalendarYear,MONTH(MaySun1+3)=5),MaySun1+3,""),IF(AND(YEAR(MaySun1+10)=CalendarYear,MONTH(MaySun1+10)=5),MaySun1+10,""))</f>
        <v>46147</v>
      </c>
      <c r="M28" s="22">
        <f>IF(DAY(MaySun1)=1,IF(AND(YEAR(MaySun1+4)=CalendarYear,MONTH(MaySun1+4)=5),MaySun1+4,""),IF(AND(YEAR(MaySun1+11)=CalendarYear,MONTH(MaySun1+11)=5),MaySun1+11,""))</f>
        <v>46148</v>
      </c>
      <c r="N28" s="22">
        <f>IF(DAY(MaySun1)=1,IF(AND(YEAR(MaySun1+5)=CalendarYear,MONTH(MaySun1+5)=5),MaySun1+5,""),IF(AND(YEAR(MaySun1+12)=CalendarYear,MONTH(MaySun1+12)=5),MaySun1+12,""))</f>
        <v>46149</v>
      </c>
      <c r="O28" s="22">
        <f>IF(DAY(MaySun1)=1,IF(AND(YEAR(MaySun1+6)=CalendarYear,MONTH(MaySun1+6)=5),MaySun1+6,""),IF(AND(YEAR(MaySun1+13)=CalendarYear,MONTH(MaySun1+13)=5),MaySun1+13,""))</f>
        <v>46150</v>
      </c>
      <c r="P28" s="22">
        <f>IF(DAY(MaySun1)=1,IF(AND(YEAR(MaySun1+7)=CalendarYear,MONTH(MaySun1+7)=5),MaySun1+7,""),IF(AND(YEAR(MaySun1+14)=CalendarYear,MONTH(MaySun1+14)=5),MaySun1+14,""))</f>
        <v>46151</v>
      </c>
      <c r="Q28" s="22">
        <f>IF(DAY(MaySun1)=1,IF(AND(YEAR(MaySun1+8)=CalendarYear,MONTH(MaySun1+8)=5),MaySun1+8,""),IF(AND(YEAR(MaySun1+15)=CalendarYear,MONTH(MaySun1+15)=5),MaySun1+15,""))</f>
        <v>46152</v>
      </c>
      <c r="R28" s="22">
        <f>IF(DAY(MaySun1)=1,IF(AND(YEAR(MaySun1+9)=CalendarYear,MONTH(MaySun1+9)=5),MaySun1+9,""),IF(AND(YEAR(MaySun1+16)=CalendarYear,MONTH(MaySun1+16)=5),MaySun1+16,""))</f>
        <v>46153</v>
      </c>
      <c r="S28" s="22">
        <f>IF(DAY(MaySun1)=1,IF(AND(YEAR(MaySun1+10)=CalendarYear,MONTH(MaySun1+10)=5),MaySun1+10,""),IF(AND(YEAR(MaySun1+17)=CalendarYear,MONTH(MaySun1+17)=5),MaySun1+17,""))</f>
        <v>46154</v>
      </c>
      <c r="T28" s="22">
        <f>IF(DAY(MaySun1)=1,IF(AND(YEAR(MaySun1+11)=CalendarYear,MONTH(MaySun1+11)=5),MaySun1+11,""),IF(AND(YEAR(MaySun1+18)=CalendarYear,MONTH(MaySun1+18)=5),MaySun1+18,""))</f>
        <v>46155</v>
      </c>
      <c r="U28" s="22">
        <f>IF(DAY(MaySun1)=1,IF(AND(YEAR(MaySun1+12)=CalendarYear,MONTH(MaySun1+12)=5),MaySun1+12,""),IF(AND(YEAR(MaySun1+19)=CalendarYear,MONTH(MaySun1+19)=5),MaySun1+19,""))</f>
        <v>46156</v>
      </c>
      <c r="V28" s="22">
        <f>IF(DAY(MaySun1)=1,IF(AND(YEAR(MaySun1+13)=CalendarYear,MONTH(MaySun1+13)=5),MaySun1+13,""),IF(AND(YEAR(MaySun1+20)=CalendarYear,MONTH(MaySun1+20)=5),MaySun1+20,""))</f>
        <v>46157</v>
      </c>
      <c r="W28" s="22">
        <f>IF(DAY(MaySun1)=1,IF(AND(YEAR(MaySun1+14)=CalendarYear,MONTH(MaySun1+14)=5),MaySun1+14,""),IF(AND(YEAR(MaySun1+21)=CalendarYear,MONTH(MaySun1+21)=5),MaySun1+21,""))</f>
        <v>46158</v>
      </c>
      <c r="X28" s="22">
        <f>IF(DAY(MaySun1)=1,IF(AND(YEAR(MaySun1+15)=CalendarYear,MONTH(MaySun1+15)=5),MaySun1+15,""),IF(AND(YEAR(MaySun1+22)=CalendarYear,MONTH(MaySun1+22)=5),MaySun1+22,""))</f>
        <v>46159</v>
      </c>
      <c r="Y28" s="22">
        <f>IF(DAY(MaySun1)=1,IF(AND(YEAR(MaySun1+16)=CalendarYear,MONTH(MaySun1+16)=5),MaySun1+16,""),IF(AND(YEAR(MaySun1+23)=CalendarYear,MONTH(MaySun1+23)=5),MaySun1+23,""))</f>
        <v>46160</v>
      </c>
      <c r="Z28" s="22">
        <f>IF(DAY(MaySun1)=1,IF(AND(YEAR(MaySun1+17)=CalendarYear,MONTH(MaySun1+17)=5),MaySun1+17,""),IF(AND(YEAR(MaySun1+24)=CalendarYear,MONTH(MaySun1+24)=5),MaySun1+24,""))</f>
        <v>46161</v>
      </c>
      <c r="AA28" s="22">
        <f>IF(DAY(MaySun1)=1,IF(AND(YEAR(MaySun1+18)=CalendarYear,MONTH(MaySun1+18)=5),MaySun1+18,""),IF(AND(YEAR(MaySun1+25)=CalendarYear,MONTH(MaySun1+25)=5),MaySun1+25,""))</f>
        <v>46162</v>
      </c>
      <c r="AB28" s="22">
        <f>IF(DAY(MaySun1)=1,IF(AND(YEAR(MaySun1+19)=CalendarYear,MONTH(MaySun1+19)=5),MaySun1+19,""),IF(AND(YEAR(MaySun1+26)=CalendarYear,MONTH(MaySun1+26)=5),MaySun1+26,""))</f>
        <v>46163</v>
      </c>
      <c r="AC28" s="22">
        <f>IF(DAY(MaySun1)=1,IF(AND(YEAR(MaySun1+20)=CalendarYear,MONTH(MaySun1+20)=5),MaySun1+20,""),IF(AND(YEAR(MaySun1+27)=CalendarYear,MONTH(MaySun1+27)=5),MaySun1+27,""))</f>
        <v>46164</v>
      </c>
      <c r="AD28" s="22">
        <f>IF(DAY(MaySun1)=1,IF(AND(YEAR(MaySun1+21)=CalendarYear,MONTH(MaySun1+21)=5),MaySun1+21,""),IF(AND(YEAR(MaySun1+28)=CalendarYear,MONTH(MaySun1+28)=5),MaySun1+28,""))</f>
        <v>46165</v>
      </c>
      <c r="AE28" s="22">
        <f>IF(DAY(MaySun1)=1,IF(AND(YEAR(MaySun1+22)=CalendarYear,MONTH(MaySun1+22)=5),MaySun1+22,""),IF(AND(YEAR(MaySun1+29)=CalendarYear,MONTH(MaySun1+29)=5),MaySun1+29,""))</f>
        <v>46166</v>
      </c>
      <c r="AF28" s="22">
        <f>IF(DAY(MaySun1)=1,IF(AND(YEAR(MaySun1+23)=CalendarYear,MONTH(MaySun1+23)=5),MaySun1+23,""),IF(AND(YEAR(MaySun1+30)=CalendarYear,MONTH(MaySun1+30)=5),MaySun1+30,""))</f>
        <v>46167</v>
      </c>
      <c r="AG28" s="22">
        <f>IF(DAY(MaySun1)=1,IF(AND(YEAR(MaySun1+24)=CalendarYear,MONTH(MaySun1+24)=5),MaySun1+24,""),IF(AND(YEAR(MaySun1+31)=CalendarYear,MONTH(MaySun1+31)=5),MaySun1+31,""))</f>
        <v>46168</v>
      </c>
      <c r="AH28" s="22">
        <f>IF(DAY(MaySun1)=1,IF(AND(YEAR(MaySun1+25)=CalendarYear,MONTH(MaySun1+25)=5),MaySun1+25,""),IF(AND(YEAR(MaySun1+32)=CalendarYear,MONTH(MaySun1+32)=5),MaySun1+32,""))</f>
        <v>46169</v>
      </c>
      <c r="AI28" s="22">
        <f>IF(DAY(MaySun1)=1,IF(AND(YEAR(MaySun1+26)=CalendarYear,MONTH(MaySun1+26)=5),MaySun1+26,""),IF(AND(YEAR(MaySun1+33)=CalendarYear,MONTH(MaySun1+33)=5),MaySun1+33,""))</f>
        <v>46170</v>
      </c>
      <c r="AJ28" s="22">
        <f>IF(DAY(MaySun1)=1,IF(AND(YEAR(MaySun1+27)=CalendarYear,MONTH(MaySun1+27)=5),MaySun1+27,""),IF(AND(YEAR(MaySun1+34)=CalendarYear,MONTH(MaySun1+34)=5),MaySun1+34,""))</f>
        <v>46171</v>
      </c>
      <c r="AK28" s="1">
        <f>IF(DAY(MaySun1)=1,IF(AND(YEAR(MaySun1+28)=CalendarYear,MONTH(MaySun1+28)=5),MaySun1+28,""),IF(AND(YEAR(MaySun1+35)=CalendarYear,MONTH(MaySun1+35)=5),MaySun1+35,""))</f>
        <v>46172</v>
      </c>
      <c r="AL28" s="1">
        <f>IF(DAY(MaySun1)=1,IF(AND(YEAR(MaySun1+29)=CalendarYear,MONTH(MaySun1+29)=5),MaySun1+29,""),IF(AND(YEAR(MaySun1+36)=CalendarYear,MONTH(MaySun1+36)=5),MaySun1+36,""))</f>
        <v>46173</v>
      </c>
      <c r="AM28" s="2" t="str">
        <f>IF(DAY(MaySun1)=1,IF(AND(YEAR(MaySun1+30)=CalendarYear,MONTH(MaySun1+30)=5),MaySun1+30,""),IF(AND(YEAR(MaySun1+37)=CalendarYear,MONTH(MaySun1+37)=5),MaySun1+37,""))</f>
        <v/>
      </c>
    </row>
    <row r="29" spans="2:39" s="3" customFormat="1" ht="18.899999999999999" customHeight="1" x14ac:dyDescent="0.35">
      <c r="B29" s="161"/>
      <c r="C29" s="4" t="s">
        <v>0</v>
      </c>
      <c r="D29" s="4" t="s">
        <v>1</v>
      </c>
      <c r="E29" s="4" t="s">
        <v>2</v>
      </c>
      <c r="F29" s="4" t="s">
        <v>3</v>
      </c>
      <c r="G29" s="4" t="s">
        <v>4</v>
      </c>
      <c r="H29" s="4" t="s">
        <v>5</v>
      </c>
      <c r="I29" s="4" t="s">
        <v>6</v>
      </c>
      <c r="J29" s="4" t="s">
        <v>0</v>
      </c>
      <c r="K29" s="4" t="s">
        <v>1</v>
      </c>
      <c r="L29" s="4" t="s">
        <v>2</v>
      </c>
      <c r="M29" s="4" t="s">
        <v>3</v>
      </c>
      <c r="N29" s="4" t="s">
        <v>4</v>
      </c>
      <c r="O29" s="4" t="s">
        <v>5</v>
      </c>
      <c r="P29" s="4" t="s">
        <v>6</v>
      </c>
      <c r="Q29" s="4" t="s">
        <v>0</v>
      </c>
      <c r="R29" s="4" t="s">
        <v>1</v>
      </c>
      <c r="S29" s="4" t="s">
        <v>2</v>
      </c>
      <c r="T29" s="4" t="s">
        <v>3</v>
      </c>
      <c r="U29" s="4" t="s">
        <v>4</v>
      </c>
      <c r="V29" s="4" t="s">
        <v>5</v>
      </c>
      <c r="W29" s="4" t="s">
        <v>6</v>
      </c>
      <c r="X29" s="4" t="s">
        <v>0</v>
      </c>
      <c r="Y29" s="4" t="s">
        <v>1</v>
      </c>
      <c r="Z29" s="4" t="s">
        <v>2</v>
      </c>
      <c r="AA29" s="4" t="s">
        <v>3</v>
      </c>
      <c r="AB29" s="4" t="s">
        <v>4</v>
      </c>
      <c r="AC29" s="4" t="s">
        <v>5</v>
      </c>
      <c r="AD29" s="4" t="s">
        <v>6</v>
      </c>
      <c r="AE29" s="4" t="s">
        <v>0</v>
      </c>
      <c r="AF29" s="4" t="s">
        <v>1</v>
      </c>
      <c r="AG29" s="4" t="s">
        <v>2</v>
      </c>
      <c r="AH29" s="4" t="s">
        <v>3</v>
      </c>
      <c r="AI29" s="4" t="s">
        <v>4</v>
      </c>
      <c r="AJ29" s="4" t="s">
        <v>5</v>
      </c>
      <c r="AK29" s="4" t="s">
        <v>6</v>
      </c>
      <c r="AL29" s="4" t="s">
        <v>0</v>
      </c>
      <c r="AM29" s="5" t="s">
        <v>1</v>
      </c>
    </row>
    <row r="30" spans="2:39" ht="34.799999999999997" x14ac:dyDescent="0.35">
      <c r="B30" s="31" t="s">
        <v>10</v>
      </c>
      <c r="C30" s="15"/>
      <c r="D30" s="15"/>
      <c r="E30" s="15"/>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15"/>
      <c r="AM30" s="15"/>
    </row>
    <row r="31" spans="2:39" ht="34.799999999999997" x14ac:dyDescent="0.35">
      <c r="B31" s="32" t="s">
        <v>9</v>
      </c>
      <c r="C31" s="19"/>
      <c r="D31" s="19"/>
      <c r="E31" s="19"/>
      <c r="F31" s="55"/>
      <c r="G31" s="55"/>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row>
    <row r="32" spans="2:39" ht="34.799999999999997" x14ac:dyDescent="0.35">
      <c r="B32" s="32" t="s">
        <v>11</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row>
    <row r="33" spans="2:39" ht="12" customHeight="1" x14ac:dyDescent="0.35"/>
    <row r="34" spans="2:39" s="3" customFormat="1" ht="18.899999999999999" customHeight="1" x14ac:dyDescent="0.35">
      <c r="B34" s="160">
        <f>DATE(CalendarYear,6,1)</f>
        <v>46174</v>
      </c>
      <c r="C34" s="1" t="str">
        <f>IF(DAY(JunSun1)=1,"",IF(AND(YEAR(JunSun1+1)=CalendarYear,MONTH(JunSun1+1)=6),JunSun1+1,""))</f>
        <v/>
      </c>
      <c r="D34" s="1">
        <f>IF(DAY(JunSun1)=1,"",IF(AND(YEAR(JunSun1+2)=CalendarYear,MONTH(JunSun1+2)=6),JunSun1+2,""))</f>
        <v>46174</v>
      </c>
      <c r="E34" s="1">
        <f>IF(DAY(JunSun1)=1,"",IF(AND(YEAR(JunSun1+3)=CalendarYear,MONTH(JunSun1+3)=6),JunSun1+3,""))</f>
        <v>46175</v>
      </c>
      <c r="F34" s="1">
        <f>IF(DAY(JunSun1)=1,"",IF(AND(YEAR(JunSun1+4)=CalendarYear,MONTH(JunSun1+4)=6),JunSun1+4,""))</f>
        <v>46176</v>
      </c>
      <c r="G34" s="1">
        <f>IF(DAY(JunSun1)=1,"",IF(AND(YEAR(JunSun1+5)=CalendarYear,MONTH(JunSun1+5)=6),JunSun1+5,""))</f>
        <v>46177</v>
      </c>
      <c r="H34" s="1">
        <f>IF(DAY(JunSun1)=1,"",IF(AND(YEAR(JunSun1+6)=CalendarYear,MONTH(JunSun1+6)=6),JunSun1+6,""))</f>
        <v>46178</v>
      </c>
      <c r="I34" s="22">
        <f>IF(DAY(JunSun1)=1,IF(AND(YEAR(JunSun1)=CalendarYear,MONTH(JunSun1)=6),JunSun1,""),IF(AND(YEAR(JunSun1+7)=CalendarYear,MONTH(JunSun1+7)=6),JunSun1+7,""))</f>
        <v>46179</v>
      </c>
      <c r="J34" s="22">
        <f>IF(DAY(JunSun1)=1,IF(AND(YEAR(JunSun1+1)=CalendarYear,MONTH(JunSun1+1)=6),JunSun1+1,""),IF(AND(YEAR(JunSun1+8)=CalendarYear,MONTH(JunSun1+8)=6),JunSun1+8,""))</f>
        <v>46180</v>
      </c>
      <c r="K34" s="22">
        <f>IF(DAY(JunSun1)=1,IF(AND(YEAR(JunSun1+2)=CalendarYear,MONTH(JunSun1+2)=6),JunSun1+2,""),IF(AND(YEAR(JunSun1+9)=CalendarYear,MONTH(JunSun1+9)=6),JunSun1+9,""))</f>
        <v>46181</v>
      </c>
      <c r="L34" s="22">
        <f>IF(DAY(JunSun1)=1,IF(AND(YEAR(JunSun1+3)=CalendarYear,MONTH(JunSun1+3)=6),JunSun1+3,""),IF(AND(YEAR(JunSun1+10)=CalendarYear,MONTH(JunSun1+10)=6),JunSun1+10,""))</f>
        <v>46182</v>
      </c>
      <c r="M34" s="22">
        <f>IF(DAY(JunSun1)=1,IF(AND(YEAR(JunSun1+4)=CalendarYear,MONTH(JunSun1+4)=6),JunSun1+4,""),IF(AND(YEAR(JunSun1+11)=CalendarYear,MONTH(JunSun1+11)=6),JunSun1+11,""))</f>
        <v>46183</v>
      </c>
      <c r="N34" s="22">
        <f>IF(DAY(JunSun1)=1,IF(AND(YEAR(JunSun1+5)=CalendarYear,MONTH(JunSun1+5)=6),JunSun1+5,""),IF(AND(YEAR(JunSun1+12)=CalendarYear,MONTH(JunSun1+12)=6),JunSun1+12,""))</f>
        <v>46184</v>
      </c>
      <c r="O34" s="22">
        <f>IF(DAY(JunSun1)=1,IF(AND(YEAR(JunSun1+6)=CalendarYear,MONTH(JunSun1+6)=6),JunSun1+6,""),IF(AND(YEAR(JunSun1+13)=CalendarYear,MONTH(JunSun1+13)=6),JunSun1+13,""))</f>
        <v>46185</v>
      </c>
      <c r="P34" s="22">
        <f>IF(DAY(JunSun1)=1,IF(AND(YEAR(JunSun1+7)=CalendarYear,MONTH(JunSun1+7)=6),JunSun1+7,""),IF(AND(YEAR(JunSun1+14)=CalendarYear,MONTH(JunSun1+14)=6),JunSun1+14,""))</f>
        <v>46186</v>
      </c>
      <c r="Q34" s="22">
        <f>IF(DAY(JunSun1)=1,IF(AND(YEAR(JunSun1+8)=CalendarYear,MONTH(JunSun1+8)=6),JunSun1+8,""),IF(AND(YEAR(JunSun1+15)=CalendarYear,MONTH(JunSun1+15)=6),JunSun1+15,""))</f>
        <v>46187</v>
      </c>
      <c r="R34" s="22">
        <f>IF(DAY(JunSun1)=1,IF(AND(YEAR(JunSun1+9)=CalendarYear,MONTH(JunSun1+9)=6),JunSun1+9,""),IF(AND(YEAR(JunSun1+16)=CalendarYear,MONTH(JunSun1+16)=6),JunSun1+16,""))</f>
        <v>46188</v>
      </c>
      <c r="S34" s="22">
        <f>IF(DAY(JunSun1)=1,IF(AND(YEAR(JunSun1+10)=CalendarYear,MONTH(JunSun1+10)=6),JunSun1+10,""),IF(AND(YEAR(JunSun1+17)=CalendarYear,MONTH(JunSun1+17)=6),JunSun1+17,""))</f>
        <v>46189</v>
      </c>
      <c r="T34" s="22">
        <f>IF(DAY(JunSun1)=1,IF(AND(YEAR(JunSun1+11)=CalendarYear,MONTH(JunSun1+11)=6),JunSun1+11,""),IF(AND(YEAR(JunSun1+18)=CalendarYear,MONTH(JunSun1+18)=6),JunSun1+18,""))</f>
        <v>46190</v>
      </c>
      <c r="U34" s="22">
        <f>IF(DAY(JunSun1)=1,IF(AND(YEAR(JunSun1+12)=CalendarYear,MONTH(JunSun1+12)=6),JunSun1+12,""),IF(AND(YEAR(JunSun1+19)=CalendarYear,MONTH(JunSun1+19)=6),JunSun1+19,""))</f>
        <v>46191</v>
      </c>
      <c r="V34" s="22">
        <f>IF(DAY(JunSun1)=1,IF(AND(YEAR(JunSun1+13)=CalendarYear,MONTH(JunSun1+13)=6),JunSun1+13,""),IF(AND(YEAR(JunSun1+20)=CalendarYear,MONTH(JunSun1+20)=6),JunSun1+20,""))</f>
        <v>46192</v>
      </c>
      <c r="W34" s="22">
        <f>IF(DAY(JunSun1)=1,IF(AND(YEAR(JunSun1+14)=CalendarYear,MONTH(JunSun1+14)=6),JunSun1+14,""),IF(AND(YEAR(JunSun1+21)=CalendarYear,MONTH(JunSun1+21)=6),JunSun1+21,""))</f>
        <v>46193</v>
      </c>
      <c r="X34" s="22">
        <f>IF(DAY(JunSun1)=1,IF(AND(YEAR(JunSun1+15)=CalendarYear,MONTH(JunSun1+15)=6),JunSun1+15,""),IF(AND(YEAR(JunSun1+22)=CalendarYear,MONTH(JunSun1+22)=6),JunSun1+22,""))</f>
        <v>46194</v>
      </c>
      <c r="Y34" s="22">
        <f>IF(DAY(JunSun1)=1,IF(AND(YEAR(JunSun1+16)=CalendarYear,MONTH(JunSun1+16)=6),JunSun1+16,""),IF(AND(YEAR(JunSun1+23)=CalendarYear,MONTH(JunSun1+23)=6),JunSun1+23,""))</f>
        <v>46195</v>
      </c>
      <c r="Z34" s="22">
        <f>IF(DAY(JunSun1)=1,IF(AND(YEAR(JunSun1+17)=CalendarYear,MONTH(JunSun1+17)=6),JunSun1+17,""),IF(AND(YEAR(JunSun1+24)=CalendarYear,MONTH(JunSun1+24)=6),JunSun1+24,""))</f>
        <v>46196</v>
      </c>
      <c r="AA34" s="22">
        <f>IF(DAY(JunSun1)=1,IF(AND(YEAR(JunSun1+18)=CalendarYear,MONTH(JunSun1+18)=6),JunSun1+18,""),IF(AND(YEAR(JunSun1+25)=CalendarYear,MONTH(JunSun1+25)=6),JunSun1+25,""))</f>
        <v>46197</v>
      </c>
      <c r="AB34" s="22">
        <f>IF(DAY(JunSun1)=1,IF(AND(YEAR(JunSun1+19)=CalendarYear,MONTH(JunSun1+19)=6),JunSun1+19,""),IF(AND(YEAR(JunSun1+26)=CalendarYear,MONTH(JunSun1+26)=6),JunSun1+26,""))</f>
        <v>46198</v>
      </c>
      <c r="AC34" s="22">
        <f>IF(DAY(JunSun1)=1,IF(AND(YEAR(JunSun1+20)=CalendarYear,MONTH(JunSun1+20)=6),JunSun1+20,""),IF(AND(YEAR(JunSun1+27)=CalendarYear,MONTH(JunSun1+27)=6),JunSun1+27,""))</f>
        <v>46199</v>
      </c>
      <c r="AD34" s="22">
        <f>IF(DAY(JunSun1)=1,IF(AND(YEAR(JunSun1+21)=CalendarYear,MONTH(JunSun1+21)=6),JunSun1+21,""),IF(AND(YEAR(JunSun1+28)=CalendarYear,MONTH(JunSun1+28)=6),JunSun1+28,""))</f>
        <v>46200</v>
      </c>
      <c r="AE34" s="22">
        <f>IF(DAY(JunSun1)=1,IF(AND(YEAR(JunSun1+22)=CalendarYear,MONTH(JunSun1+22)=6),JunSun1+22,""),IF(AND(YEAR(JunSun1+29)=CalendarYear,MONTH(JunSun1+29)=6),JunSun1+29,""))</f>
        <v>46201</v>
      </c>
      <c r="AF34" s="22">
        <f>IF(DAY(JunSun1)=1,IF(AND(YEAR(JunSun1+23)=CalendarYear,MONTH(JunSun1+23)=6),JunSun1+23,""),IF(AND(YEAR(JunSun1+30)=CalendarYear,MONTH(JunSun1+30)=6),JunSun1+30,""))</f>
        <v>46202</v>
      </c>
      <c r="AG34" s="22">
        <f>IF(DAY(JunSun1)=1,IF(AND(YEAR(JunSun1+24)=CalendarYear,MONTH(JunSun1+24)=6),JunSun1+24,""),IF(AND(YEAR(JunSun1+31)=CalendarYear,MONTH(JunSun1+31)=6),JunSun1+31,""))</f>
        <v>46203</v>
      </c>
      <c r="AH34" s="22" t="str">
        <f>IF(DAY(JunSun1)=1,IF(AND(YEAR(JunSun1+25)=CalendarYear,MONTH(JunSun1+25)=6),JunSun1+25,""),IF(AND(YEAR(JunSun1+32)=CalendarYear,MONTH(JunSun1+32)=6),JunSun1+32,""))</f>
        <v/>
      </c>
      <c r="AI34" s="22" t="str">
        <f>IF(DAY(JunSun1)=1,IF(AND(YEAR(JunSun1+26)=CalendarYear,MONTH(JunSun1+26)=6),JunSun1+26,""),IF(AND(YEAR(JunSun1+33)=CalendarYear,MONTH(JunSun1+33)=6),JunSun1+33,""))</f>
        <v/>
      </c>
      <c r="AJ34" s="22" t="str">
        <f>IF(DAY(JunSun1)=1,IF(AND(YEAR(JunSun1+27)=CalendarYear,MONTH(JunSun1+27)=6),JunSun1+27,""),IF(AND(YEAR(JunSun1+34)=CalendarYear,MONTH(JunSun1+34)=6),JunSun1+34,""))</f>
        <v/>
      </c>
      <c r="AK34" s="22" t="str">
        <f>IF(DAY(JunSun1)=1,IF(AND(YEAR(JunSun1+28)=CalendarYear,MONTH(JunSun1+28)=6),JunSun1+28,""),IF(AND(YEAR(JunSun1+35)=CalendarYear,MONTH(JunSun1+35)=6),JunSun1+35,""))</f>
        <v/>
      </c>
      <c r="AL34" s="22" t="str">
        <f>IF(DAY(JunSun1)=1,IF(AND(YEAR(JunSun1+29)=CalendarYear,MONTH(JunSun1+29)=6),JunSun1+29,""),IF(AND(YEAR(JunSun1+36)=CalendarYear,MONTH(JunSun1+36)=6),JunSun1+36,""))</f>
        <v/>
      </c>
      <c r="AM34" s="2" t="str">
        <f>IF(DAY(JunSun1)=1,IF(AND(YEAR(JunSun1+30)=CalendarYear,MONTH(JunSun1+30)=6),JunSun1+30,""),IF(AND(YEAR(JunSun1+37)=CalendarYear,MONTH(JunSun1+37)=6),JunSun1+37,""))</f>
        <v/>
      </c>
    </row>
    <row r="35" spans="2:39" s="3" customFormat="1" ht="18.899999999999999" customHeight="1" x14ac:dyDescent="0.35">
      <c r="B35" s="161"/>
      <c r="C35" s="4" t="s">
        <v>0</v>
      </c>
      <c r="D35" s="4" t="s">
        <v>1</v>
      </c>
      <c r="E35" s="4" t="s">
        <v>2</v>
      </c>
      <c r="F35" s="4" t="s">
        <v>3</v>
      </c>
      <c r="G35" s="4" t="s">
        <v>4</v>
      </c>
      <c r="H35" s="4" t="s">
        <v>5</v>
      </c>
      <c r="I35" s="4" t="s">
        <v>6</v>
      </c>
      <c r="J35" s="4" t="s">
        <v>0</v>
      </c>
      <c r="K35" s="4" t="s">
        <v>1</v>
      </c>
      <c r="L35" s="4" t="s">
        <v>2</v>
      </c>
      <c r="M35" s="4" t="s">
        <v>3</v>
      </c>
      <c r="N35" s="4" t="s">
        <v>4</v>
      </c>
      <c r="O35" s="4" t="s">
        <v>5</v>
      </c>
      <c r="P35" s="4" t="s">
        <v>6</v>
      </c>
      <c r="Q35" s="4" t="s">
        <v>0</v>
      </c>
      <c r="R35" s="4" t="s">
        <v>1</v>
      </c>
      <c r="S35" s="4" t="s">
        <v>2</v>
      </c>
      <c r="T35" s="4" t="s">
        <v>3</v>
      </c>
      <c r="U35" s="4" t="s">
        <v>4</v>
      </c>
      <c r="V35" s="4" t="s">
        <v>5</v>
      </c>
      <c r="W35" s="4" t="s">
        <v>6</v>
      </c>
      <c r="X35" s="4" t="s">
        <v>0</v>
      </c>
      <c r="Y35" s="4" t="s">
        <v>1</v>
      </c>
      <c r="Z35" s="4" t="s">
        <v>2</v>
      </c>
      <c r="AA35" s="4" t="s">
        <v>3</v>
      </c>
      <c r="AB35" s="4" t="s">
        <v>4</v>
      </c>
      <c r="AC35" s="4" t="s">
        <v>5</v>
      </c>
      <c r="AD35" s="4" t="s">
        <v>6</v>
      </c>
      <c r="AE35" s="4" t="s">
        <v>0</v>
      </c>
      <c r="AF35" s="4" t="s">
        <v>1</v>
      </c>
      <c r="AG35" s="4" t="s">
        <v>2</v>
      </c>
      <c r="AH35" s="4" t="s">
        <v>3</v>
      </c>
      <c r="AI35" s="4" t="s">
        <v>4</v>
      </c>
      <c r="AJ35" s="4" t="s">
        <v>5</v>
      </c>
      <c r="AK35" s="4" t="s">
        <v>6</v>
      </c>
      <c r="AL35" s="4" t="s">
        <v>0</v>
      </c>
      <c r="AM35" s="5" t="s">
        <v>1</v>
      </c>
    </row>
    <row r="36" spans="2:39" ht="34.799999999999997" x14ac:dyDescent="0.35">
      <c r="B36" s="31" t="s">
        <v>10</v>
      </c>
      <c r="C36" s="15"/>
      <c r="D36" s="15"/>
      <c r="E36" s="15"/>
      <c r="F36" s="15"/>
      <c r="G36" s="15"/>
      <c r="H36" s="15"/>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15"/>
    </row>
    <row r="37" spans="2:39" ht="34.799999999999997" x14ac:dyDescent="0.35">
      <c r="B37" s="32" t="s">
        <v>9</v>
      </c>
      <c r="C37" s="19"/>
      <c r="D37" s="19"/>
      <c r="E37" s="19"/>
      <c r="F37" s="19"/>
      <c r="G37" s="19"/>
      <c r="H37" s="19"/>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19"/>
      <c r="AM37" s="19"/>
    </row>
    <row r="38" spans="2:39" ht="34.799999999999997" x14ac:dyDescent="0.35">
      <c r="B38" s="32" t="s">
        <v>11</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row>
    <row r="39" spans="2:39" ht="12" customHeight="1" x14ac:dyDescent="0.35"/>
    <row r="40" spans="2:39" s="3" customFormat="1" ht="18.899999999999999" customHeight="1" x14ac:dyDescent="0.35">
      <c r="B40" s="160">
        <f>DATE(CalendarYear,7,1)</f>
        <v>46204</v>
      </c>
      <c r="C40" s="1" t="str">
        <f>IF(DAY(JulSun1)=1,"",IF(AND(YEAR(JulSun1+1)=CalendarYear,MONTH(JulSun1+1)=7),JulSun1+1,""))</f>
        <v/>
      </c>
      <c r="D40" s="22" t="str">
        <f>IF(DAY(JulSun1)=1,"",IF(AND(YEAR(JulSun1+2)=CalendarYear,MONTH(JulSun1+2)=7),JulSun1+2,""))</f>
        <v/>
      </c>
      <c r="E40" s="22" t="str">
        <f>IF(DAY(JulSun1)=1,"",IF(AND(YEAR(JulSun1+3)=CalendarYear,MONTH(JulSun1+3)=7),JulSun1+3,""))</f>
        <v/>
      </c>
      <c r="F40" s="22">
        <f>IF(DAY(JulSun1)=1,"",IF(AND(YEAR(JulSun1+4)=CalendarYear,MONTH(JulSun1+4)=7),JulSun1+4,""))</f>
        <v>46204</v>
      </c>
      <c r="G40" s="22">
        <f>IF(DAY(JulSun1)=1,"",IF(AND(YEAR(JulSun1+5)=CalendarYear,MONTH(JulSun1+5)=7),JulSun1+5,""))</f>
        <v>46205</v>
      </c>
      <c r="H40" s="22">
        <f>IF(DAY(JulSun1)=1,"",IF(AND(YEAR(JulSun1+6)=CalendarYear,MONTH(JulSun1+6)=7),JulSun1+6,""))</f>
        <v>46206</v>
      </c>
      <c r="I40" s="22">
        <f>IF(DAY(JulSun1)=1,IF(AND(YEAR(JulSun1)=CalendarYear,MONTH(JulSun1)=7),JulSun1,""),IF(AND(YEAR(JulSun1+7)=CalendarYear,MONTH(JulSun1+7)=7),JulSun1+7,""))</f>
        <v>46207</v>
      </c>
      <c r="J40" s="22">
        <f>IF(DAY(JulSun1)=1,IF(AND(YEAR(JulSun1+1)=CalendarYear,MONTH(JulSun1+1)=7),JulSun1+1,""),IF(AND(YEAR(JulSun1+8)=CalendarYear,MONTH(JulSun1+8)=7),JulSun1+8,""))</f>
        <v>46208</v>
      </c>
      <c r="K40" s="22">
        <f>IF(DAY(JulSun1)=1,IF(AND(YEAR(JulSun1+2)=CalendarYear,MONTH(JulSun1+2)=7),JulSun1+2,""),IF(AND(YEAR(JulSun1+9)=CalendarYear,MONTH(JulSun1+9)=7),JulSun1+9,""))</f>
        <v>46209</v>
      </c>
      <c r="L40" s="22">
        <f>IF(DAY(JulSun1)=1,IF(AND(YEAR(JulSun1+3)=CalendarYear,MONTH(JulSun1+3)=7),JulSun1+3,""),IF(AND(YEAR(JulSun1+10)=CalendarYear,MONTH(JulSun1+10)=7),JulSun1+10,""))</f>
        <v>46210</v>
      </c>
      <c r="M40" s="22">
        <f>IF(DAY(JulSun1)=1,IF(AND(YEAR(JulSun1+4)=CalendarYear,MONTH(JulSun1+4)=7),JulSun1+4,""),IF(AND(YEAR(JulSun1+11)=CalendarYear,MONTH(JulSun1+11)=7),JulSun1+11,""))</f>
        <v>46211</v>
      </c>
      <c r="N40" s="22">
        <f>IF(DAY(JulSun1)=1,IF(AND(YEAR(JulSun1+5)=CalendarYear,MONTH(JulSun1+5)=7),JulSun1+5,""),IF(AND(YEAR(JulSun1+12)=CalendarYear,MONTH(JulSun1+12)=7),JulSun1+12,""))</f>
        <v>46212</v>
      </c>
      <c r="O40" s="22">
        <f>IF(DAY(JulSun1)=1,IF(AND(YEAR(JulSun1+6)=CalendarYear,MONTH(JulSun1+6)=7),JulSun1+6,""),IF(AND(YEAR(JulSun1+13)=CalendarYear,MONTH(JulSun1+13)=7),JulSun1+13,""))</f>
        <v>46213</v>
      </c>
      <c r="P40" s="22">
        <f>IF(DAY(JulSun1)=1,IF(AND(YEAR(JulSun1+7)=CalendarYear,MONTH(JulSun1+7)=7),JulSun1+7,""),IF(AND(YEAR(JulSun1+14)=CalendarYear,MONTH(JulSun1+14)=7),JulSun1+14,""))</f>
        <v>46214</v>
      </c>
      <c r="Q40" s="22">
        <f>IF(DAY(JulSun1)=1,IF(AND(YEAR(JulSun1+8)=CalendarYear,MONTH(JulSun1+8)=7),JulSun1+8,""),IF(AND(YEAR(JulSun1+15)=CalendarYear,MONTH(JulSun1+15)=7),JulSun1+15,""))</f>
        <v>46215</v>
      </c>
      <c r="R40" s="22">
        <f>IF(DAY(JulSun1)=1,IF(AND(YEAR(JulSun1+9)=CalendarYear,MONTH(JulSun1+9)=7),JulSun1+9,""),IF(AND(YEAR(JulSun1+16)=CalendarYear,MONTH(JulSun1+16)=7),JulSun1+16,""))</f>
        <v>46216</v>
      </c>
      <c r="S40" s="22">
        <f>IF(DAY(JulSun1)=1,IF(AND(YEAR(JulSun1+10)=CalendarYear,MONTH(JulSun1+10)=7),JulSun1+10,""),IF(AND(YEAR(JulSun1+17)=CalendarYear,MONTH(JulSun1+17)=7),JulSun1+17,""))</f>
        <v>46217</v>
      </c>
      <c r="T40" s="22">
        <f>IF(DAY(JulSun1)=1,IF(AND(YEAR(JulSun1+11)=CalendarYear,MONTH(JulSun1+11)=7),JulSun1+11,""),IF(AND(YEAR(JulSun1+18)=CalendarYear,MONTH(JulSun1+18)=7),JulSun1+18,""))</f>
        <v>46218</v>
      </c>
      <c r="U40" s="22">
        <f>IF(DAY(JulSun1)=1,IF(AND(YEAR(JulSun1+12)=CalendarYear,MONTH(JulSun1+12)=7),JulSun1+12,""),IF(AND(YEAR(JulSun1+19)=CalendarYear,MONTH(JulSun1+19)=7),JulSun1+19,""))</f>
        <v>46219</v>
      </c>
      <c r="V40" s="22">
        <f>IF(DAY(JulSun1)=1,IF(AND(YEAR(JulSun1+13)=CalendarYear,MONTH(JulSun1+13)=7),JulSun1+13,""),IF(AND(YEAR(JulSun1+20)=CalendarYear,MONTH(JulSun1+20)=7),JulSun1+20,""))</f>
        <v>46220</v>
      </c>
      <c r="W40" s="22">
        <f>IF(DAY(JulSun1)=1,IF(AND(YEAR(JulSun1+14)=CalendarYear,MONTH(JulSun1+14)=7),JulSun1+14,""),IF(AND(YEAR(JulSun1+21)=CalendarYear,MONTH(JulSun1+21)=7),JulSun1+21,""))</f>
        <v>46221</v>
      </c>
      <c r="X40" s="22">
        <f>IF(DAY(JulSun1)=1,IF(AND(YEAR(JulSun1+15)=CalendarYear,MONTH(JulSun1+15)=7),JulSun1+15,""),IF(AND(YEAR(JulSun1+22)=CalendarYear,MONTH(JulSun1+22)=7),JulSun1+22,""))</f>
        <v>46222</v>
      </c>
      <c r="Y40" s="22">
        <f>IF(DAY(JulSun1)=1,IF(AND(YEAR(JulSun1+16)=CalendarYear,MONTH(JulSun1+16)=7),JulSun1+16,""),IF(AND(YEAR(JulSun1+23)=CalendarYear,MONTH(JulSun1+23)=7),JulSun1+23,""))</f>
        <v>46223</v>
      </c>
      <c r="Z40" s="22">
        <f>IF(DAY(JulSun1)=1,IF(AND(YEAR(JulSun1+17)=CalendarYear,MONTH(JulSun1+17)=7),JulSun1+17,""),IF(AND(YEAR(JulSun1+24)=CalendarYear,MONTH(JulSun1+24)=7),JulSun1+24,""))</f>
        <v>46224</v>
      </c>
      <c r="AA40" s="22">
        <f>IF(DAY(JulSun1)=1,IF(AND(YEAR(JulSun1+18)=CalendarYear,MONTH(JulSun1+18)=7),JulSun1+18,""),IF(AND(YEAR(JulSun1+25)=CalendarYear,MONTH(JulSun1+25)=7),JulSun1+25,""))</f>
        <v>46225</v>
      </c>
      <c r="AB40" s="22">
        <f>IF(DAY(JulSun1)=1,IF(AND(YEAR(JulSun1+19)=CalendarYear,MONTH(JulSun1+19)=7),JulSun1+19,""),IF(AND(YEAR(JulSun1+26)=CalendarYear,MONTH(JulSun1+26)=7),JulSun1+26,""))</f>
        <v>46226</v>
      </c>
      <c r="AC40" s="22">
        <f>IF(DAY(JulSun1)=1,IF(AND(YEAR(JulSun1+20)=CalendarYear,MONTH(JulSun1+20)=7),JulSun1+20,""),IF(AND(YEAR(JulSun1+27)=CalendarYear,MONTH(JulSun1+27)=7),JulSun1+27,""))</f>
        <v>46227</v>
      </c>
      <c r="AD40" s="22">
        <f>IF(DAY(JulSun1)=1,IF(AND(YEAR(JulSun1+21)=CalendarYear,MONTH(JulSun1+21)=7),JulSun1+21,""),IF(AND(YEAR(JulSun1+28)=CalendarYear,MONTH(JulSun1+28)=7),JulSun1+28,""))</f>
        <v>46228</v>
      </c>
      <c r="AE40" s="22">
        <f>IF(DAY(JulSun1)=1,IF(AND(YEAR(JulSun1+22)=CalendarYear,MONTH(JulSun1+22)=7),JulSun1+22,""),IF(AND(YEAR(JulSun1+29)=CalendarYear,MONTH(JulSun1+29)=7),JulSun1+29,""))</f>
        <v>46229</v>
      </c>
      <c r="AF40" s="22">
        <f>IF(DAY(JulSun1)=1,IF(AND(YEAR(JulSun1+23)=CalendarYear,MONTH(JulSun1+23)=7),JulSun1+23,""),IF(AND(YEAR(JulSun1+30)=CalendarYear,MONTH(JulSun1+30)=7),JulSun1+30,""))</f>
        <v>46230</v>
      </c>
      <c r="AG40" s="22">
        <f>IF(DAY(JulSun1)=1,IF(AND(YEAR(JulSun1+24)=CalendarYear,MONTH(JulSun1+24)=7),JulSun1+24,""),IF(AND(YEAR(JulSun1+31)=CalendarYear,MONTH(JulSun1+31)=7),JulSun1+31,""))</f>
        <v>46231</v>
      </c>
      <c r="AH40" s="22">
        <f>IF(DAY(JulSun1)=1,IF(AND(YEAR(JulSun1+25)=CalendarYear,MONTH(JulSun1+25)=7),JulSun1+25,""),IF(AND(YEAR(JulSun1+32)=CalendarYear,MONTH(JulSun1+32)=7),JulSun1+32,""))</f>
        <v>46232</v>
      </c>
      <c r="AI40" s="1">
        <f>IF(DAY(JulSun1)=1,IF(AND(YEAR(JulSun1+26)=CalendarYear,MONTH(JulSun1+26)=7),JulSun1+26,""),IF(AND(YEAR(JulSun1+33)=CalendarYear,MONTH(JulSun1+33)=7),JulSun1+33,""))</f>
        <v>46233</v>
      </c>
      <c r="AJ40" s="1">
        <f>IF(DAY(JulSun1)=1,IF(AND(YEAR(JulSun1+27)=CalendarYear,MONTH(JulSun1+27)=7),JulSun1+27,""),IF(AND(YEAR(JulSun1+34)=CalendarYear,MONTH(JulSun1+34)=7),JulSun1+34,""))</f>
        <v>46234</v>
      </c>
      <c r="AK40" s="1" t="str">
        <f>IF(DAY(JulSun1)=1,IF(AND(YEAR(JulSun1+28)=CalendarYear,MONTH(JulSun1+28)=7),JulSun1+28,""),IF(AND(YEAR(JulSun1+35)=CalendarYear,MONTH(JulSun1+35)=7),JulSun1+35,""))</f>
        <v/>
      </c>
      <c r="AL40" s="1" t="str">
        <f>IF(DAY(JulSun1)=1,IF(AND(YEAR(JulSun1+29)=CalendarYear,MONTH(JulSun1+29)=7),JulSun1+29,""),IF(AND(YEAR(JulSun1+36)=CalendarYear,MONTH(JulSun1+36)=7),JulSun1+36,""))</f>
        <v/>
      </c>
      <c r="AM40" s="2" t="str">
        <f>IF(DAY(JulSun1)=1,IF(AND(YEAR(JulSun1+30)=CalendarYear,MONTH(JulSun1+30)=7),JulSun1+30,""),IF(AND(YEAR(JulSun1+37)=CalendarYear,MONTH(JulSun1+37)=7),JulSun1+37,""))</f>
        <v/>
      </c>
    </row>
    <row r="41" spans="2:39" s="3" customFormat="1" ht="18.899999999999999" customHeight="1" x14ac:dyDescent="0.35">
      <c r="B41" s="161"/>
      <c r="C41" s="4" t="s">
        <v>0</v>
      </c>
      <c r="D41" s="4" t="s">
        <v>1</v>
      </c>
      <c r="E41" s="4" t="s">
        <v>2</v>
      </c>
      <c r="F41" s="4" t="s">
        <v>3</v>
      </c>
      <c r="G41" s="4" t="s">
        <v>4</v>
      </c>
      <c r="H41" s="4" t="s">
        <v>5</v>
      </c>
      <c r="I41" s="4" t="s">
        <v>6</v>
      </c>
      <c r="J41" s="4" t="s">
        <v>0</v>
      </c>
      <c r="K41" s="4" t="s">
        <v>1</v>
      </c>
      <c r="L41" s="4" t="s">
        <v>2</v>
      </c>
      <c r="M41" s="4" t="s">
        <v>3</v>
      </c>
      <c r="N41" s="4" t="s">
        <v>4</v>
      </c>
      <c r="O41" s="4" t="s">
        <v>5</v>
      </c>
      <c r="P41" s="4" t="s">
        <v>6</v>
      </c>
      <c r="Q41" s="4" t="s">
        <v>0</v>
      </c>
      <c r="R41" s="4" t="s">
        <v>1</v>
      </c>
      <c r="S41" s="4" t="s">
        <v>2</v>
      </c>
      <c r="T41" s="4" t="s">
        <v>3</v>
      </c>
      <c r="U41" s="4" t="s">
        <v>4</v>
      </c>
      <c r="V41" s="4" t="s">
        <v>5</v>
      </c>
      <c r="W41" s="4" t="s">
        <v>6</v>
      </c>
      <c r="X41" s="4" t="s">
        <v>0</v>
      </c>
      <c r="Y41" s="4" t="s">
        <v>1</v>
      </c>
      <c r="Z41" s="4" t="s">
        <v>2</v>
      </c>
      <c r="AA41" s="4" t="s">
        <v>3</v>
      </c>
      <c r="AB41" s="4" t="s">
        <v>4</v>
      </c>
      <c r="AC41" s="4" t="s">
        <v>5</v>
      </c>
      <c r="AD41" s="4" t="s">
        <v>6</v>
      </c>
      <c r="AE41" s="4" t="s">
        <v>0</v>
      </c>
      <c r="AF41" s="4" t="s">
        <v>1</v>
      </c>
      <c r="AG41" s="4" t="s">
        <v>2</v>
      </c>
      <c r="AH41" s="4" t="s">
        <v>3</v>
      </c>
      <c r="AI41" s="4" t="s">
        <v>4</v>
      </c>
      <c r="AJ41" s="4" t="s">
        <v>5</v>
      </c>
      <c r="AK41" s="4" t="s">
        <v>6</v>
      </c>
      <c r="AL41" s="4" t="s">
        <v>0</v>
      </c>
      <c r="AM41" s="5" t="s">
        <v>1</v>
      </c>
    </row>
    <row r="42" spans="2:39" ht="34.799999999999997" x14ac:dyDescent="0.35">
      <c r="B42" s="31" t="s">
        <v>10</v>
      </c>
      <c r="C42" s="15"/>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15"/>
      <c r="AL42" s="15"/>
      <c r="AM42" s="15"/>
    </row>
    <row r="43" spans="2:39" ht="34.799999999999997" x14ac:dyDescent="0.35">
      <c r="B43" s="32" t="s">
        <v>9</v>
      </c>
      <c r="C43" s="19"/>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19"/>
      <c r="AL43" s="19"/>
      <c r="AM43" s="19"/>
    </row>
    <row r="44" spans="2:39" ht="34.799999999999997" x14ac:dyDescent="0.35">
      <c r="B44" s="32" t="s">
        <v>11</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row>
    <row r="45" spans="2:39" ht="12" customHeight="1" x14ac:dyDescent="0.35"/>
    <row r="46" spans="2:39" s="3" customFormat="1" ht="18.899999999999999" customHeight="1" x14ac:dyDescent="0.35">
      <c r="B46" s="160">
        <f>DATE(CalendarYear,8,1)</f>
        <v>46235</v>
      </c>
      <c r="C46" s="1" t="str">
        <f>IF(DAY(AugSun1)=1,"",IF(AND(YEAR(AugSun1+1)=CalendarYear,MONTH(AugSun1+1)=8),AugSun1+1,""))</f>
        <v/>
      </c>
      <c r="D46" s="1" t="str">
        <f>IF(DAY(AugSun1)=1,"",IF(AND(YEAR(AugSun1+2)=CalendarYear,MONTH(AugSun1+2)=8),AugSun1+2,""))</f>
        <v/>
      </c>
      <c r="E46" s="1" t="str">
        <f>IF(DAY(AugSun1)=1,"",IF(AND(YEAR(AugSun1+3)=CalendarYear,MONTH(AugSun1+3)=8),AugSun1+3,""))</f>
        <v/>
      </c>
      <c r="F46" s="1" t="str">
        <f>IF(DAY(AugSun1)=1,"",IF(AND(YEAR(AugSun1+4)=CalendarYear,MONTH(AugSun1+4)=8),AugSun1+4,""))</f>
        <v/>
      </c>
      <c r="G46" s="22" t="str">
        <f>IF(DAY(AugSun1)=1,"",IF(AND(YEAR(AugSun1+5)=CalendarYear,MONTH(AugSun1+5)=8),AugSun1+5,""))</f>
        <v/>
      </c>
      <c r="H46" s="22" t="str">
        <f>IF(DAY(AugSun1)=1,"",IF(AND(YEAR(AugSun1+6)=CalendarYear,MONTH(AugSun1+6)=8),AugSun1+6,""))</f>
        <v/>
      </c>
      <c r="I46" s="22">
        <f>IF(DAY(AugSun1)=1,IF(AND(YEAR(AugSun1)=CalendarYear,MONTH(AugSun1)=8),AugSun1,""),IF(AND(YEAR(AugSun1+7)=CalendarYear,MONTH(AugSun1+7)=8),AugSun1+7,""))</f>
        <v>46235</v>
      </c>
      <c r="J46" s="22">
        <f>IF(DAY(AugSun1)=1,IF(AND(YEAR(AugSun1+1)=CalendarYear,MONTH(AugSun1+1)=8),AugSun1+1,""),IF(AND(YEAR(AugSun1+8)=CalendarYear,MONTH(AugSun1+8)=8),AugSun1+8,""))</f>
        <v>46236</v>
      </c>
      <c r="K46" s="22">
        <f>IF(DAY(AugSun1)=1,IF(AND(YEAR(AugSun1+2)=CalendarYear,MONTH(AugSun1+2)=8),AugSun1+2,""),IF(AND(YEAR(AugSun1+9)=CalendarYear,MONTH(AugSun1+9)=8),AugSun1+9,""))</f>
        <v>46237</v>
      </c>
      <c r="L46" s="22">
        <f>IF(DAY(AugSun1)=1,IF(AND(YEAR(AugSun1+3)=CalendarYear,MONTH(AugSun1+3)=8),AugSun1+3,""),IF(AND(YEAR(AugSun1+10)=CalendarYear,MONTH(AugSun1+10)=8),AugSun1+10,""))</f>
        <v>46238</v>
      </c>
      <c r="M46" s="22">
        <f>IF(DAY(AugSun1)=1,IF(AND(YEAR(AugSun1+4)=CalendarYear,MONTH(AugSun1+4)=8),AugSun1+4,""),IF(AND(YEAR(AugSun1+11)=CalendarYear,MONTH(AugSun1+11)=8),AugSun1+11,""))</f>
        <v>46239</v>
      </c>
      <c r="N46" s="22">
        <f>IF(DAY(AugSun1)=1,IF(AND(YEAR(AugSun1+5)=CalendarYear,MONTH(AugSun1+5)=8),AugSun1+5,""),IF(AND(YEAR(AugSun1+12)=CalendarYear,MONTH(AugSun1+12)=8),AugSun1+12,""))</f>
        <v>46240</v>
      </c>
      <c r="O46" s="22">
        <f>IF(DAY(AugSun1)=1,IF(AND(YEAR(AugSun1+6)=CalendarYear,MONTH(AugSun1+6)=8),AugSun1+6,""),IF(AND(YEAR(AugSun1+13)=CalendarYear,MONTH(AugSun1+13)=8),AugSun1+13,""))</f>
        <v>46241</v>
      </c>
      <c r="P46" s="22">
        <f>IF(DAY(AugSun1)=1,IF(AND(YEAR(AugSun1+7)=CalendarYear,MONTH(AugSun1+7)=8),AugSun1+7,""),IF(AND(YEAR(AugSun1+14)=CalendarYear,MONTH(AugSun1+14)=8),AugSun1+14,""))</f>
        <v>46242</v>
      </c>
      <c r="Q46" s="22">
        <f>IF(DAY(AugSun1)=1,IF(AND(YEAR(AugSun1+8)=CalendarYear,MONTH(AugSun1+8)=8),AugSun1+8,""),IF(AND(YEAR(AugSun1+15)=CalendarYear,MONTH(AugSun1+15)=8),AugSun1+15,""))</f>
        <v>46243</v>
      </c>
      <c r="R46" s="22">
        <f>IF(DAY(AugSun1)=1,IF(AND(YEAR(AugSun1+9)=CalendarYear,MONTH(AugSun1+9)=8),AugSun1+9,""),IF(AND(YEAR(AugSun1+16)=CalendarYear,MONTH(AugSun1+16)=8),AugSun1+16,""))</f>
        <v>46244</v>
      </c>
      <c r="S46" s="22">
        <f>IF(DAY(AugSun1)=1,IF(AND(YEAR(AugSun1+10)=CalendarYear,MONTH(AugSun1+10)=8),AugSun1+10,""),IF(AND(YEAR(AugSun1+17)=CalendarYear,MONTH(AugSun1+17)=8),AugSun1+17,""))</f>
        <v>46245</v>
      </c>
      <c r="T46" s="22">
        <f>IF(DAY(AugSun1)=1,IF(AND(YEAR(AugSun1+11)=CalendarYear,MONTH(AugSun1+11)=8),AugSun1+11,""),IF(AND(YEAR(AugSun1+18)=CalendarYear,MONTH(AugSun1+18)=8),AugSun1+18,""))</f>
        <v>46246</v>
      </c>
      <c r="U46" s="22">
        <f>IF(DAY(AugSun1)=1,IF(AND(YEAR(AugSun1+12)=CalendarYear,MONTH(AugSun1+12)=8),AugSun1+12,""),IF(AND(YEAR(AugSun1+19)=CalendarYear,MONTH(AugSun1+19)=8),AugSun1+19,""))</f>
        <v>46247</v>
      </c>
      <c r="V46" s="22">
        <f>IF(DAY(AugSun1)=1,IF(AND(YEAR(AugSun1+13)=CalendarYear,MONTH(AugSun1+13)=8),AugSun1+13,""),IF(AND(YEAR(AugSun1+20)=CalendarYear,MONTH(AugSun1+20)=8),AugSun1+20,""))</f>
        <v>46248</v>
      </c>
      <c r="W46" s="22">
        <f>IF(DAY(AugSun1)=1,IF(AND(YEAR(AugSun1+14)=CalendarYear,MONTH(AugSun1+14)=8),AugSun1+14,""),IF(AND(YEAR(AugSun1+21)=CalendarYear,MONTH(AugSun1+21)=8),AugSun1+21,""))</f>
        <v>46249</v>
      </c>
      <c r="X46" s="22">
        <f>IF(DAY(AugSun1)=1,IF(AND(YEAR(AugSun1+15)=CalendarYear,MONTH(AugSun1+15)=8),AugSun1+15,""),IF(AND(YEAR(AugSun1+22)=CalendarYear,MONTH(AugSun1+22)=8),AugSun1+22,""))</f>
        <v>46250</v>
      </c>
      <c r="Y46" s="22">
        <f>IF(DAY(AugSun1)=1,IF(AND(YEAR(AugSun1+16)=CalendarYear,MONTH(AugSun1+16)=8),AugSun1+16,""),IF(AND(YEAR(AugSun1+23)=CalendarYear,MONTH(AugSun1+23)=8),AugSun1+23,""))</f>
        <v>46251</v>
      </c>
      <c r="Z46" s="22">
        <f>IF(DAY(AugSun1)=1,IF(AND(YEAR(AugSun1+17)=CalendarYear,MONTH(AugSun1+17)=8),AugSun1+17,""),IF(AND(YEAR(AugSun1+24)=CalendarYear,MONTH(AugSun1+24)=8),AugSun1+24,""))</f>
        <v>46252</v>
      </c>
      <c r="AA46" s="22">
        <f>IF(DAY(AugSun1)=1,IF(AND(YEAR(AugSun1+18)=CalendarYear,MONTH(AugSun1+18)=8),AugSun1+18,""),IF(AND(YEAR(AugSun1+25)=CalendarYear,MONTH(AugSun1+25)=8),AugSun1+25,""))</f>
        <v>46253</v>
      </c>
      <c r="AB46" s="22">
        <f>IF(DAY(AugSun1)=1,IF(AND(YEAR(AugSun1+19)=CalendarYear,MONTH(AugSun1+19)=8),AugSun1+19,""),IF(AND(YEAR(AugSun1+26)=CalendarYear,MONTH(AugSun1+26)=8),AugSun1+26,""))</f>
        <v>46254</v>
      </c>
      <c r="AC46" s="22">
        <f>IF(DAY(AugSun1)=1,IF(AND(YEAR(AugSun1+20)=CalendarYear,MONTH(AugSun1+20)=8),AugSun1+20,""),IF(AND(YEAR(AugSun1+27)=CalendarYear,MONTH(AugSun1+27)=8),AugSun1+27,""))</f>
        <v>46255</v>
      </c>
      <c r="AD46" s="22">
        <f>IF(DAY(AugSun1)=1,IF(AND(YEAR(AugSun1+21)=CalendarYear,MONTH(AugSun1+21)=8),AugSun1+21,""),IF(AND(YEAR(AugSun1+28)=CalendarYear,MONTH(AugSun1+28)=8),AugSun1+28,""))</f>
        <v>46256</v>
      </c>
      <c r="AE46" s="22">
        <f>IF(DAY(AugSun1)=1,IF(AND(YEAR(AugSun1+22)=CalendarYear,MONTH(AugSun1+22)=8),AugSun1+22,""),IF(AND(YEAR(AugSun1+29)=CalendarYear,MONTH(AugSun1+29)=8),AugSun1+29,""))</f>
        <v>46257</v>
      </c>
      <c r="AF46" s="22">
        <f>IF(DAY(AugSun1)=1,IF(AND(YEAR(AugSun1+23)=CalendarYear,MONTH(AugSun1+23)=8),AugSun1+23,""),IF(AND(YEAR(AugSun1+30)=CalendarYear,MONTH(AugSun1+30)=8),AugSun1+30,""))</f>
        <v>46258</v>
      </c>
      <c r="AG46" s="22">
        <f>IF(DAY(AugSun1)=1,IF(AND(YEAR(AugSun1+24)=CalendarYear,MONTH(AugSun1+24)=8),AugSun1+24,""),IF(AND(YEAR(AugSun1+31)=CalendarYear,MONTH(AugSun1+31)=8),AugSun1+31,""))</f>
        <v>46259</v>
      </c>
      <c r="AH46" s="22">
        <f>IF(DAY(AugSun1)=1,IF(AND(YEAR(AugSun1+25)=CalendarYear,MONTH(AugSun1+25)=8),AugSun1+25,""),IF(AND(YEAR(AugSun1+32)=CalendarYear,MONTH(AugSun1+32)=8),AugSun1+32,""))</f>
        <v>46260</v>
      </c>
      <c r="AI46" s="22">
        <f>IF(DAY(AugSun1)=1,IF(AND(YEAR(AugSun1+26)=CalendarYear,MONTH(AugSun1+26)=8),AugSun1+26,""),IF(AND(YEAR(AugSun1+33)=CalendarYear,MONTH(AugSun1+33)=8),AugSun1+33,""))</f>
        <v>46261</v>
      </c>
      <c r="AJ46" s="22">
        <f>IF(DAY(AugSun1)=1,IF(AND(YEAR(AugSun1+27)=CalendarYear,MONTH(AugSun1+27)=8),AugSun1+27,""),IF(AND(YEAR(AugSun1+34)=CalendarYear,MONTH(AugSun1+34)=8),AugSun1+34,""))</f>
        <v>46262</v>
      </c>
      <c r="AK46" s="22">
        <f>IF(DAY(AugSun1)=1,IF(AND(YEAR(AugSun1+28)=CalendarYear,MONTH(AugSun1+28)=8),AugSun1+28,""),IF(AND(YEAR(AugSun1+35)=CalendarYear,MONTH(AugSun1+35)=8),AugSun1+35,""))</f>
        <v>46263</v>
      </c>
      <c r="AL46" s="1">
        <f>IF(DAY(AugSun1)=1,IF(AND(YEAR(AugSun1+29)=CalendarYear,MONTH(AugSun1+29)=8),AugSun1+29,""),IF(AND(YEAR(AugSun1+36)=CalendarYear,MONTH(AugSun1+36)=8),AugSun1+36,""))</f>
        <v>46264</v>
      </c>
      <c r="AM46" s="2">
        <f>IF(DAY(AugSun1)=1,IF(AND(YEAR(AugSun1+30)=CalendarYear,MONTH(AugSun1+30)=8),AugSun1+30,""),IF(AND(YEAR(AugSun1+37)=CalendarYear,MONTH(AugSun1+37)=8),AugSun1+37,""))</f>
        <v>46265</v>
      </c>
    </row>
    <row r="47" spans="2:39" s="3" customFormat="1" ht="18.899999999999999" customHeight="1" x14ac:dyDescent="0.35">
      <c r="B47" s="161"/>
      <c r="C47" s="4" t="s">
        <v>0</v>
      </c>
      <c r="D47" s="4" t="s">
        <v>1</v>
      </c>
      <c r="E47" s="4" t="s">
        <v>2</v>
      </c>
      <c r="F47" s="4" t="s">
        <v>3</v>
      </c>
      <c r="G47" s="4" t="s">
        <v>4</v>
      </c>
      <c r="H47" s="4" t="s">
        <v>5</v>
      </c>
      <c r="I47" s="4" t="s">
        <v>6</v>
      </c>
      <c r="J47" s="4" t="s">
        <v>0</v>
      </c>
      <c r="K47" s="4" t="s">
        <v>1</v>
      </c>
      <c r="L47" s="4" t="s">
        <v>2</v>
      </c>
      <c r="M47" s="4" t="s">
        <v>3</v>
      </c>
      <c r="N47" s="4" t="s">
        <v>4</v>
      </c>
      <c r="O47" s="4" t="s">
        <v>5</v>
      </c>
      <c r="P47" s="4" t="s">
        <v>6</v>
      </c>
      <c r="Q47" s="4" t="s">
        <v>0</v>
      </c>
      <c r="R47" s="4" t="s">
        <v>1</v>
      </c>
      <c r="S47" s="4" t="s">
        <v>2</v>
      </c>
      <c r="T47" s="4" t="s">
        <v>3</v>
      </c>
      <c r="U47" s="4" t="s">
        <v>4</v>
      </c>
      <c r="V47" s="4" t="s">
        <v>5</v>
      </c>
      <c r="W47" s="4" t="s">
        <v>6</v>
      </c>
      <c r="X47" s="4" t="s">
        <v>0</v>
      </c>
      <c r="Y47" s="4" t="s">
        <v>1</v>
      </c>
      <c r="Z47" s="4" t="s">
        <v>2</v>
      </c>
      <c r="AA47" s="4" t="s">
        <v>3</v>
      </c>
      <c r="AB47" s="4" t="s">
        <v>4</v>
      </c>
      <c r="AC47" s="4" t="s">
        <v>5</v>
      </c>
      <c r="AD47" s="4" t="s">
        <v>6</v>
      </c>
      <c r="AE47" s="4" t="s">
        <v>0</v>
      </c>
      <c r="AF47" s="4" t="s">
        <v>1</v>
      </c>
      <c r="AG47" s="4" t="s">
        <v>2</v>
      </c>
      <c r="AH47" s="4" t="s">
        <v>3</v>
      </c>
      <c r="AI47" s="4" t="s">
        <v>4</v>
      </c>
      <c r="AJ47" s="4" t="s">
        <v>5</v>
      </c>
      <c r="AK47" s="4" t="s">
        <v>6</v>
      </c>
      <c r="AL47" s="4" t="s">
        <v>0</v>
      </c>
      <c r="AM47" s="5" t="s">
        <v>1</v>
      </c>
    </row>
    <row r="48" spans="2:39" ht="34.799999999999997" x14ac:dyDescent="0.35">
      <c r="B48" s="31" t="s">
        <v>10</v>
      </c>
      <c r="C48" s="15"/>
      <c r="D48" s="15"/>
      <c r="E48" s="15"/>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15"/>
    </row>
    <row r="49" spans="2:39" ht="34.799999999999997" x14ac:dyDescent="0.35">
      <c r="B49" s="32" t="s">
        <v>9</v>
      </c>
      <c r="C49" s="19"/>
      <c r="D49" s="19"/>
      <c r="E49" s="19"/>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19"/>
    </row>
    <row r="50" spans="2:39" ht="34.799999999999997" x14ac:dyDescent="0.35">
      <c r="B50" s="32" t="s">
        <v>11</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row>
    <row r="51" spans="2:39" ht="12" customHeight="1" x14ac:dyDescent="0.35"/>
    <row r="52" spans="2:39" s="3" customFormat="1" ht="18.899999999999999" customHeight="1" x14ac:dyDescent="0.35">
      <c r="B52" s="160">
        <f>DATE(CalendarYear,9,1)</f>
        <v>46266</v>
      </c>
      <c r="C52" s="22" t="str">
        <f>IF(DAY(SepSun1)=1,"",IF(AND(YEAR(SepSun1+1)=CalendarYear,MONTH(SepSun1+1)=9),SepSun1+1,""))</f>
        <v/>
      </c>
      <c r="D52" s="22" t="str">
        <f>IF(DAY(SepSun1)=1,"",IF(AND(YEAR(SepSun1+2)=CalendarYear,MONTH(SepSun1+2)=9),SepSun1+2,""))</f>
        <v/>
      </c>
      <c r="E52" s="22">
        <f>IF(DAY(SepSun1)=1,"",IF(AND(YEAR(SepSun1+3)=CalendarYear,MONTH(SepSun1+3)=9),SepSun1+3,""))</f>
        <v>46266</v>
      </c>
      <c r="F52" s="22">
        <f>IF(DAY(SepSun1)=1,"",IF(AND(YEAR(SepSun1+4)=CalendarYear,MONTH(SepSun1+4)=9),SepSun1+4,""))</f>
        <v>46267</v>
      </c>
      <c r="G52" s="22">
        <f>IF(DAY(SepSun1)=1,"",IF(AND(YEAR(SepSun1+5)=CalendarYear,MONTH(SepSun1+5)=9),SepSun1+5,""))</f>
        <v>46268</v>
      </c>
      <c r="H52" s="22">
        <f>IF(DAY(SepSun1)=1,"",IF(AND(YEAR(SepSun1+6)=CalendarYear,MONTH(SepSun1+6)=9),SepSun1+6,""))</f>
        <v>46269</v>
      </c>
      <c r="I52" s="22">
        <f>IF(DAY(SepSun1)=1,IF(AND(YEAR(SepSun1)=CalendarYear,MONTH(SepSun1)=9),SepSun1,""),IF(AND(YEAR(SepSun1+7)=CalendarYear,MONTH(SepSun1+7)=9),SepSun1+7,""))</f>
        <v>46270</v>
      </c>
      <c r="J52" s="22">
        <f>IF(DAY(SepSun1)=1,IF(AND(YEAR(SepSun1+1)=CalendarYear,MONTH(SepSun1+1)=9),SepSun1+1,""),IF(AND(YEAR(SepSun1+8)=CalendarYear,MONTH(SepSun1+8)=9),SepSun1+8,""))</f>
        <v>46271</v>
      </c>
      <c r="K52" s="22">
        <f>IF(DAY(SepSun1)=1,IF(AND(YEAR(SepSun1+2)=CalendarYear,MONTH(SepSun1+2)=9),SepSun1+2,""),IF(AND(YEAR(SepSun1+9)=CalendarYear,MONTH(SepSun1+9)=9),SepSun1+9,""))</f>
        <v>46272</v>
      </c>
      <c r="L52" s="22">
        <f>IF(DAY(SepSun1)=1,IF(AND(YEAR(SepSun1+3)=CalendarYear,MONTH(SepSun1+3)=9),SepSun1+3,""),IF(AND(YEAR(SepSun1+10)=CalendarYear,MONTH(SepSun1+10)=9),SepSun1+10,""))</f>
        <v>46273</v>
      </c>
      <c r="M52" s="22">
        <f>IF(DAY(SepSun1)=1,IF(AND(YEAR(SepSun1+4)=CalendarYear,MONTH(SepSun1+4)=9),SepSun1+4,""),IF(AND(YEAR(SepSun1+11)=CalendarYear,MONTH(SepSun1+11)=9),SepSun1+11,""))</f>
        <v>46274</v>
      </c>
      <c r="N52" s="22">
        <f>IF(DAY(SepSun1)=1,IF(AND(YEAR(SepSun1+5)=CalendarYear,MONTH(SepSun1+5)=9),SepSun1+5,""),IF(AND(YEAR(SepSun1+12)=CalendarYear,MONTH(SepSun1+12)=9),SepSun1+12,""))</f>
        <v>46275</v>
      </c>
      <c r="O52" s="22">
        <f>IF(DAY(SepSun1)=1,IF(AND(YEAR(SepSun1+6)=CalendarYear,MONTH(SepSun1+6)=9),SepSun1+6,""),IF(AND(YEAR(SepSun1+13)=CalendarYear,MONTH(SepSun1+13)=9),SepSun1+13,""))</f>
        <v>46276</v>
      </c>
      <c r="P52" s="22">
        <f>IF(DAY(SepSun1)=1,IF(AND(YEAR(SepSun1+7)=CalendarYear,MONTH(SepSun1+7)=9),SepSun1+7,""),IF(AND(YEAR(SepSun1+14)=CalendarYear,MONTH(SepSun1+14)=9),SepSun1+14,""))</f>
        <v>46277</v>
      </c>
      <c r="Q52" s="22">
        <f>IF(DAY(SepSun1)=1,IF(AND(YEAR(SepSun1+8)=CalendarYear,MONTH(SepSun1+8)=9),SepSun1+8,""),IF(AND(YEAR(SepSun1+15)=CalendarYear,MONTH(SepSun1+15)=9),SepSun1+15,""))</f>
        <v>46278</v>
      </c>
      <c r="R52" s="22">
        <f>IF(DAY(SepSun1)=1,IF(AND(YEAR(SepSun1+9)=CalendarYear,MONTH(SepSun1+9)=9),SepSun1+9,""),IF(AND(YEAR(SepSun1+16)=CalendarYear,MONTH(SepSun1+16)=9),SepSun1+16,""))</f>
        <v>46279</v>
      </c>
      <c r="S52" s="22">
        <f>IF(DAY(SepSun1)=1,IF(AND(YEAR(SepSun1+10)=CalendarYear,MONTH(SepSun1+10)=9),SepSun1+10,""),IF(AND(YEAR(SepSun1+17)=CalendarYear,MONTH(SepSun1+17)=9),SepSun1+17,""))</f>
        <v>46280</v>
      </c>
      <c r="T52" s="22">
        <f>IF(DAY(SepSun1)=1,IF(AND(YEAR(SepSun1+11)=CalendarYear,MONTH(SepSun1+11)=9),SepSun1+11,""),IF(AND(YEAR(SepSun1+18)=CalendarYear,MONTH(SepSun1+18)=9),SepSun1+18,""))</f>
        <v>46281</v>
      </c>
      <c r="U52" s="22">
        <f>IF(DAY(SepSun1)=1,IF(AND(YEAR(SepSun1+12)=CalendarYear,MONTH(SepSun1+12)=9),SepSun1+12,""),IF(AND(YEAR(SepSun1+19)=CalendarYear,MONTH(SepSun1+19)=9),SepSun1+19,""))</f>
        <v>46282</v>
      </c>
      <c r="V52" s="22">
        <f>IF(DAY(SepSun1)=1,IF(AND(YEAR(SepSun1+13)=CalendarYear,MONTH(SepSun1+13)=9),SepSun1+13,""),IF(AND(YEAR(SepSun1+20)=CalendarYear,MONTH(SepSun1+20)=9),SepSun1+20,""))</f>
        <v>46283</v>
      </c>
      <c r="W52" s="22">
        <f>IF(DAY(SepSun1)=1,IF(AND(YEAR(SepSun1+14)=CalendarYear,MONTH(SepSun1+14)=9),SepSun1+14,""),IF(AND(YEAR(SepSun1+21)=CalendarYear,MONTH(SepSun1+21)=9),SepSun1+21,""))</f>
        <v>46284</v>
      </c>
      <c r="X52" s="22">
        <f>IF(DAY(SepSun1)=1,IF(AND(YEAR(SepSun1+15)=CalendarYear,MONTH(SepSun1+15)=9),SepSun1+15,""),IF(AND(YEAR(SepSun1+22)=CalendarYear,MONTH(SepSun1+22)=9),SepSun1+22,""))</f>
        <v>46285</v>
      </c>
      <c r="Y52" s="22">
        <f>IF(DAY(SepSun1)=1,IF(AND(YEAR(SepSun1+16)=CalendarYear,MONTH(SepSun1+16)=9),SepSun1+16,""),IF(AND(YEAR(SepSun1+23)=CalendarYear,MONTH(SepSun1+23)=9),SepSun1+23,""))</f>
        <v>46286</v>
      </c>
      <c r="Z52" s="22">
        <f>IF(DAY(SepSun1)=1,IF(AND(YEAR(SepSun1+17)=CalendarYear,MONTH(SepSun1+17)=9),SepSun1+17,""),IF(AND(YEAR(SepSun1+24)=CalendarYear,MONTH(SepSun1+24)=9),SepSun1+24,""))</f>
        <v>46287</v>
      </c>
      <c r="AA52" s="22">
        <f>IF(DAY(SepSun1)=1,IF(AND(YEAR(SepSun1+18)=CalendarYear,MONTH(SepSun1+18)=9),SepSun1+18,""),IF(AND(YEAR(SepSun1+25)=CalendarYear,MONTH(SepSun1+25)=9),SepSun1+25,""))</f>
        <v>46288</v>
      </c>
      <c r="AB52" s="22">
        <f>IF(DAY(SepSun1)=1,IF(AND(YEAR(SepSun1+19)=CalendarYear,MONTH(SepSun1+19)=9),SepSun1+19,""),IF(AND(YEAR(SepSun1+26)=CalendarYear,MONTH(SepSun1+26)=9),SepSun1+26,""))</f>
        <v>46289</v>
      </c>
      <c r="AC52" s="22">
        <f>IF(DAY(SepSun1)=1,IF(AND(YEAR(SepSun1+20)=CalendarYear,MONTH(SepSun1+20)=9),SepSun1+20,""),IF(AND(YEAR(SepSun1+27)=CalendarYear,MONTH(SepSun1+27)=9),SepSun1+27,""))</f>
        <v>46290</v>
      </c>
      <c r="AD52" s="22">
        <f>IF(DAY(SepSun1)=1,IF(AND(YEAR(SepSun1+21)=CalendarYear,MONTH(SepSun1+21)=9),SepSun1+21,""),IF(AND(YEAR(SepSun1+28)=CalendarYear,MONTH(SepSun1+28)=9),SepSun1+28,""))</f>
        <v>46291</v>
      </c>
      <c r="AE52" s="22">
        <f>IF(DAY(SepSun1)=1,IF(AND(YEAR(SepSun1+22)=CalendarYear,MONTH(SepSun1+22)=9),SepSun1+22,""),IF(AND(YEAR(SepSun1+29)=CalendarYear,MONTH(SepSun1+29)=9),SepSun1+29,""))</f>
        <v>46292</v>
      </c>
      <c r="AF52" s="22">
        <f>IF(DAY(SepSun1)=1,IF(AND(YEAR(SepSun1+23)=CalendarYear,MONTH(SepSun1+23)=9),SepSun1+23,""),IF(AND(YEAR(SepSun1+30)=CalendarYear,MONTH(SepSun1+30)=9),SepSun1+30,""))</f>
        <v>46293</v>
      </c>
      <c r="AG52" s="1">
        <f>IF(DAY(SepSun1)=1,IF(AND(YEAR(SepSun1+24)=CalendarYear,MONTH(SepSun1+24)=9),SepSun1+24,""),IF(AND(YEAR(SepSun1+31)=CalendarYear,MONTH(SepSun1+31)=9),SepSun1+31,""))</f>
        <v>46294</v>
      </c>
      <c r="AH52" s="1">
        <f>IF(DAY(SepSun1)=1,IF(AND(YEAR(SepSun1+25)=CalendarYear,MONTH(SepSun1+25)=9),SepSun1+25,""),IF(AND(YEAR(SepSun1+32)=CalendarYear,MONTH(SepSun1+32)=9),SepSun1+32,""))</f>
        <v>46295</v>
      </c>
      <c r="AI52" s="1" t="str">
        <f>IF(DAY(SepSun1)=1,IF(AND(YEAR(SepSun1+26)=CalendarYear,MONTH(SepSun1+26)=9),SepSun1+26,""),IF(AND(YEAR(SepSun1+33)=CalendarYear,MONTH(SepSun1+33)=9),SepSun1+33,""))</f>
        <v/>
      </c>
      <c r="AJ52" s="1" t="str">
        <f>IF(DAY(SepSun1)=1,IF(AND(YEAR(SepSun1+27)=CalendarYear,MONTH(SepSun1+27)=9),SepSun1+27,""),IF(AND(YEAR(SepSun1+34)=CalendarYear,MONTH(SepSun1+34)=9),SepSun1+34,""))</f>
        <v/>
      </c>
      <c r="AK52" s="1" t="str">
        <f>IF(DAY(SepSun1)=1,IF(AND(YEAR(SepSun1+28)=CalendarYear,MONTH(SepSun1+28)=9),SepSun1+28,""),IF(AND(YEAR(SepSun1+35)=CalendarYear,MONTH(SepSun1+35)=9),SepSun1+35,""))</f>
        <v/>
      </c>
      <c r="AL52" s="1" t="str">
        <f>IF(DAY(SepSun1)=1,IF(AND(YEAR(SepSun1+29)=CalendarYear,MONTH(SepSun1+29)=9),SepSun1+29,""),IF(AND(YEAR(SepSun1+36)=CalendarYear,MONTH(SepSun1+36)=9),SepSun1+36,""))</f>
        <v/>
      </c>
      <c r="AM52" s="2" t="str">
        <f>IF(DAY(SepSun1)=1,IF(AND(YEAR(SepSun1+30)=CalendarYear,MONTH(SepSun1+30)=9),SepSun1+30,""),IF(AND(YEAR(SepSun1+37)=CalendarYear,MONTH(SepSun1+37)=9),SepSun1+37,""))</f>
        <v/>
      </c>
    </row>
    <row r="53" spans="2:39" s="3" customFormat="1" ht="18.899999999999999" customHeight="1" x14ac:dyDescent="0.35">
      <c r="B53" s="161"/>
      <c r="C53" s="4" t="s">
        <v>0</v>
      </c>
      <c r="D53" s="4" t="s">
        <v>1</v>
      </c>
      <c r="E53" s="4" t="s">
        <v>2</v>
      </c>
      <c r="F53" s="4" t="s">
        <v>3</v>
      </c>
      <c r="G53" s="4" t="s">
        <v>4</v>
      </c>
      <c r="H53" s="4" t="s">
        <v>5</v>
      </c>
      <c r="I53" s="4" t="s">
        <v>6</v>
      </c>
      <c r="J53" s="4" t="s">
        <v>0</v>
      </c>
      <c r="K53" s="4" t="s">
        <v>1</v>
      </c>
      <c r="L53" s="4" t="s">
        <v>2</v>
      </c>
      <c r="M53" s="4" t="s">
        <v>3</v>
      </c>
      <c r="N53" s="4" t="s">
        <v>4</v>
      </c>
      <c r="O53" s="4" t="s">
        <v>5</v>
      </c>
      <c r="P53" s="4" t="s">
        <v>6</v>
      </c>
      <c r="Q53" s="4" t="s">
        <v>0</v>
      </c>
      <c r="R53" s="4" t="s">
        <v>1</v>
      </c>
      <c r="S53" s="4" t="s">
        <v>2</v>
      </c>
      <c r="T53" s="4" t="s">
        <v>3</v>
      </c>
      <c r="U53" s="4" t="s">
        <v>4</v>
      </c>
      <c r="V53" s="4" t="s">
        <v>5</v>
      </c>
      <c r="W53" s="4" t="s">
        <v>6</v>
      </c>
      <c r="X53" s="4" t="s">
        <v>0</v>
      </c>
      <c r="Y53" s="4" t="s">
        <v>1</v>
      </c>
      <c r="Z53" s="4" t="s">
        <v>2</v>
      </c>
      <c r="AA53" s="4" t="s">
        <v>3</v>
      </c>
      <c r="AB53" s="4" t="s">
        <v>4</v>
      </c>
      <c r="AC53" s="4" t="s">
        <v>5</v>
      </c>
      <c r="AD53" s="4" t="s">
        <v>6</v>
      </c>
      <c r="AE53" s="4" t="s">
        <v>0</v>
      </c>
      <c r="AF53" s="4" t="s">
        <v>1</v>
      </c>
      <c r="AG53" s="4" t="s">
        <v>2</v>
      </c>
      <c r="AH53" s="4" t="s">
        <v>3</v>
      </c>
      <c r="AI53" s="4" t="s">
        <v>4</v>
      </c>
      <c r="AJ53" s="4" t="s">
        <v>5</v>
      </c>
      <c r="AK53" s="4" t="s">
        <v>6</v>
      </c>
      <c r="AL53" s="4" t="s">
        <v>0</v>
      </c>
      <c r="AM53" s="5" t="s">
        <v>1</v>
      </c>
    </row>
    <row r="54" spans="2:39" ht="34.799999999999997" x14ac:dyDescent="0.35">
      <c r="B54" s="31" t="s">
        <v>10</v>
      </c>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15"/>
      <c r="AK54" s="15"/>
      <c r="AL54" s="15"/>
      <c r="AM54" s="15"/>
    </row>
    <row r="55" spans="2:39" ht="34.799999999999997" x14ac:dyDescent="0.35">
      <c r="B55" s="32" t="s">
        <v>9</v>
      </c>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19"/>
      <c r="AK55" s="19"/>
      <c r="AL55" s="19"/>
      <c r="AM55" s="19"/>
    </row>
    <row r="56" spans="2:39" ht="34.799999999999997" x14ac:dyDescent="0.35">
      <c r="B56" s="32" t="s">
        <v>11</v>
      </c>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row>
    <row r="57" spans="2:39" ht="12" customHeight="1" x14ac:dyDescent="0.35"/>
    <row r="58" spans="2:39" s="3" customFormat="1" ht="18.899999999999999" customHeight="1" x14ac:dyDescent="0.35">
      <c r="B58" s="160">
        <f>DATE(CalendarYear,10,1)</f>
        <v>46296</v>
      </c>
      <c r="C58" s="1" t="str">
        <f>IF(DAY(OctSun1)=1,"",IF(AND(YEAR(OctSun1+1)=CalendarYear,MONTH(OctSun1+1)=10),OctSun1+1,""))</f>
        <v/>
      </c>
      <c r="D58" s="1" t="str">
        <f>IF(DAY(OctSun1)=1,"",IF(AND(YEAR(OctSun1+2)=CalendarYear,MONTH(OctSun1+2)=10),OctSun1+2,""))</f>
        <v/>
      </c>
      <c r="E58" s="22" t="str">
        <f>IF(DAY(OctSun1)=1,"",IF(AND(YEAR(OctSun1+3)=CalendarYear,MONTH(OctSun1+3)=10),OctSun1+3,""))</f>
        <v/>
      </c>
      <c r="F58" s="22" t="str">
        <f>IF(DAY(OctSun1)=1,"",IF(AND(YEAR(OctSun1+4)=CalendarYear,MONTH(OctSun1+4)=10),OctSun1+4,""))</f>
        <v/>
      </c>
      <c r="G58" s="22">
        <f>IF(DAY(OctSun1)=1,"",IF(AND(YEAR(OctSun1+5)=CalendarYear,MONTH(OctSun1+5)=10),OctSun1+5,""))</f>
        <v>46296</v>
      </c>
      <c r="H58" s="22">
        <f>IF(DAY(OctSun1)=1,"",IF(AND(YEAR(OctSun1+6)=CalendarYear,MONTH(OctSun1+6)=10),OctSun1+6,""))</f>
        <v>46297</v>
      </c>
      <c r="I58" s="22">
        <f>IF(DAY(OctSun1)=1,IF(AND(YEAR(OctSun1)=CalendarYear,MONTH(OctSun1)=10),OctSun1,""),IF(AND(YEAR(OctSun1+7)=CalendarYear,MONTH(OctSun1+7)=10),OctSun1+7,""))</f>
        <v>46298</v>
      </c>
      <c r="J58" s="22">
        <f>IF(DAY(OctSun1)=1,IF(AND(YEAR(OctSun1+1)=CalendarYear,MONTH(OctSun1+1)=10),OctSun1+1,""),IF(AND(YEAR(OctSun1+8)=CalendarYear,MONTH(OctSun1+8)=10),OctSun1+8,""))</f>
        <v>46299</v>
      </c>
      <c r="K58" s="22">
        <f>IF(DAY(OctSun1)=1,IF(AND(YEAR(OctSun1+2)=CalendarYear,MONTH(OctSun1+2)=10),OctSun1+2,""),IF(AND(YEAR(OctSun1+9)=CalendarYear,MONTH(OctSun1+9)=10),OctSun1+9,""))</f>
        <v>46300</v>
      </c>
      <c r="L58" s="22">
        <f>IF(DAY(OctSun1)=1,IF(AND(YEAR(OctSun1+3)=CalendarYear,MONTH(OctSun1+3)=10),OctSun1+3,""),IF(AND(YEAR(OctSun1+10)=CalendarYear,MONTH(OctSun1+10)=10),OctSun1+10,""))</f>
        <v>46301</v>
      </c>
      <c r="M58" s="22">
        <f>IF(DAY(OctSun1)=1,IF(AND(YEAR(OctSun1+4)=CalendarYear,MONTH(OctSun1+4)=10),OctSun1+4,""),IF(AND(YEAR(OctSun1+11)=CalendarYear,MONTH(OctSun1+11)=10),OctSun1+11,""))</f>
        <v>46302</v>
      </c>
      <c r="N58" s="22">
        <f>IF(DAY(OctSun1)=1,IF(AND(YEAR(OctSun1+5)=CalendarYear,MONTH(OctSun1+5)=10),OctSun1+5,""),IF(AND(YEAR(OctSun1+12)=CalendarYear,MONTH(OctSun1+12)=10),OctSun1+12,""))</f>
        <v>46303</v>
      </c>
      <c r="O58" s="22">
        <f>IF(DAY(OctSun1)=1,IF(AND(YEAR(OctSun1+6)=CalendarYear,MONTH(OctSun1+6)=10),OctSun1+6,""),IF(AND(YEAR(OctSun1+13)=CalendarYear,MONTH(OctSun1+13)=10),OctSun1+13,""))</f>
        <v>46304</v>
      </c>
      <c r="P58" s="22">
        <f>IF(DAY(OctSun1)=1,IF(AND(YEAR(OctSun1+7)=CalendarYear,MONTH(OctSun1+7)=10),OctSun1+7,""),IF(AND(YEAR(OctSun1+14)=CalendarYear,MONTH(OctSun1+14)=10),OctSun1+14,""))</f>
        <v>46305</v>
      </c>
      <c r="Q58" s="22">
        <f>IF(DAY(OctSun1)=1,IF(AND(YEAR(OctSun1+8)=CalendarYear,MONTH(OctSun1+8)=10),OctSun1+8,""),IF(AND(YEAR(OctSun1+15)=CalendarYear,MONTH(OctSun1+15)=10),OctSun1+15,""))</f>
        <v>46306</v>
      </c>
      <c r="R58" s="22">
        <f>IF(DAY(OctSun1)=1,IF(AND(YEAR(OctSun1+9)=CalendarYear,MONTH(OctSun1+9)=10),OctSun1+9,""),IF(AND(YEAR(OctSun1+16)=CalendarYear,MONTH(OctSun1+16)=10),OctSun1+16,""))</f>
        <v>46307</v>
      </c>
      <c r="S58" s="22">
        <f>IF(DAY(OctSun1)=1,IF(AND(YEAR(OctSun1+10)=CalendarYear,MONTH(OctSun1+10)=10),OctSun1+10,""),IF(AND(YEAR(OctSun1+17)=CalendarYear,MONTH(OctSun1+17)=10),OctSun1+17,""))</f>
        <v>46308</v>
      </c>
      <c r="T58" s="22">
        <f>IF(DAY(OctSun1)=1,IF(AND(YEAR(OctSun1+11)=CalendarYear,MONTH(OctSun1+11)=10),OctSun1+11,""),IF(AND(YEAR(OctSun1+18)=CalendarYear,MONTH(OctSun1+18)=10),OctSun1+18,""))</f>
        <v>46309</v>
      </c>
      <c r="U58" s="22">
        <f>IF(DAY(OctSun1)=1,IF(AND(YEAR(OctSun1+12)=CalendarYear,MONTH(OctSun1+12)=10),OctSun1+12,""),IF(AND(YEAR(OctSun1+19)=CalendarYear,MONTH(OctSun1+19)=10),OctSun1+19,""))</f>
        <v>46310</v>
      </c>
      <c r="V58" s="22">
        <f>IF(DAY(OctSun1)=1,IF(AND(YEAR(OctSun1+13)=CalendarYear,MONTH(OctSun1+13)=10),OctSun1+13,""),IF(AND(YEAR(OctSun1+20)=CalendarYear,MONTH(OctSun1+20)=10),OctSun1+20,""))</f>
        <v>46311</v>
      </c>
      <c r="W58" s="22">
        <f>IF(DAY(OctSun1)=1,IF(AND(YEAR(OctSun1+14)=CalendarYear,MONTH(OctSun1+14)=10),OctSun1+14,""),IF(AND(YEAR(OctSun1+21)=CalendarYear,MONTH(OctSun1+21)=10),OctSun1+21,""))</f>
        <v>46312</v>
      </c>
      <c r="X58" s="22">
        <f>IF(DAY(OctSun1)=1,IF(AND(YEAR(OctSun1+15)=CalendarYear,MONTH(OctSun1+15)=10),OctSun1+15,""),IF(AND(YEAR(OctSun1+22)=CalendarYear,MONTH(OctSun1+22)=10),OctSun1+22,""))</f>
        <v>46313</v>
      </c>
      <c r="Y58" s="22">
        <f>IF(DAY(OctSun1)=1,IF(AND(YEAR(OctSun1+16)=CalendarYear,MONTH(OctSun1+16)=10),OctSun1+16,""),IF(AND(YEAR(OctSun1+23)=CalendarYear,MONTH(OctSun1+23)=10),OctSun1+23,""))</f>
        <v>46314</v>
      </c>
      <c r="Z58" s="22">
        <f>IF(DAY(OctSun1)=1,IF(AND(YEAR(OctSun1+17)=CalendarYear,MONTH(OctSun1+17)=10),OctSun1+17,""),IF(AND(YEAR(OctSun1+24)=CalendarYear,MONTH(OctSun1+24)=10),OctSun1+24,""))</f>
        <v>46315</v>
      </c>
      <c r="AA58" s="22">
        <f>IF(DAY(OctSun1)=1,IF(AND(YEAR(OctSun1+18)=CalendarYear,MONTH(OctSun1+18)=10),OctSun1+18,""),IF(AND(YEAR(OctSun1+25)=CalendarYear,MONTH(OctSun1+25)=10),OctSun1+25,""))</f>
        <v>46316</v>
      </c>
      <c r="AB58" s="22">
        <f>IF(DAY(OctSun1)=1,IF(AND(YEAR(OctSun1+19)=CalendarYear,MONTH(OctSun1+19)=10),OctSun1+19,""),IF(AND(YEAR(OctSun1+26)=CalendarYear,MONTH(OctSun1+26)=10),OctSun1+26,""))</f>
        <v>46317</v>
      </c>
      <c r="AC58" s="22">
        <f>IF(DAY(OctSun1)=1,IF(AND(YEAR(OctSun1+20)=CalendarYear,MONTH(OctSun1+20)=10),OctSun1+20,""),IF(AND(YEAR(OctSun1+27)=CalendarYear,MONTH(OctSun1+27)=10),OctSun1+27,""))</f>
        <v>46318</v>
      </c>
      <c r="AD58" s="22">
        <f>IF(DAY(OctSun1)=1,IF(AND(YEAR(OctSun1+21)=CalendarYear,MONTH(OctSun1+21)=10),OctSun1+21,""),IF(AND(YEAR(OctSun1+28)=CalendarYear,MONTH(OctSun1+28)=10),OctSun1+28,""))</f>
        <v>46319</v>
      </c>
      <c r="AE58" s="22">
        <f>IF(DAY(OctSun1)=1,IF(AND(YEAR(OctSun1+22)=CalendarYear,MONTH(OctSun1+22)=10),OctSun1+22,""),IF(AND(YEAR(OctSun1+29)=CalendarYear,MONTH(OctSun1+29)=10),OctSun1+29,""))</f>
        <v>46320</v>
      </c>
      <c r="AF58" s="22">
        <f>IF(DAY(OctSun1)=1,IF(AND(YEAR(OctSun1+23)=CalendarYear,MONTH(OctSun1+23)=10),OctSun1+23,""),IF(AND(YEAR(OctSun1+30)=CalendarYear,MONTH(OctSun1+30)=10),OctSun1+30,""))</f>
        <v>46321</v>
      </c>
      <c r="AG58" s="22">
        <f>IF(DAY(OctSun1)=1,IF(AND(YEAR(OctSun1+24)=CalendarYear,MONTH(OctSun1+24)=10),OctSun1+24,""),IF(AND(YEAR(OctSun1+31)=CalendarYear,MONTH(OctSun1+31)=10),OctSun1+31,""))</f>
        <v>46322</v>
      </c>
      <c r="AH58" s="22">
        <f>IF(DAY(OctSun1)=1,IF(AND(YEAR(OctSun1+25)=CalendarYear,MONTH(OctSun1+25)=10),OctSun1+25,""),IF(AND(YEAR(OctSun1+32)=CalendarYear,MONTH(OctSun1+32)=10),OctSun1+32,""))</f>
        <v>46323</v>
      </c>
      <c r="AI58" s="22">
        <f>IF(DAY(OctSun1)=1,IF(AND(YEAR(OctSun1+26)=CalendarYear,MONTH(OctSun1+26)=10),OctSun1+26,""),IF(AND(YEAR(OctSun1+33)=CalendarYear,MONTH(OctSun1+33)=10),OctSun1+33,""))</f>
        <v>46324</v>
      </c>
      <c r="AJ58" s="1">
        <f>IF(DAY(OctSun1)=1,IF(AND(YEAR(OctSun1+27)=CalendarYear,MONTH(OctSun1+27)=10),OctSun1+27,""),IF(AND(YEAR(OctSun1+34)=CalendarYear,MONTH(OctSun1+34)=10),OctSun1+34,""))</f>
        <v>46325</v>
      </c>
      <c r="AK58" s="1">
        <f>IF(DAY(OctSun1)=1,IF(AND(YEAR(OctSun1+28)=CalendarYear,MONTH(OctSun1+28)=10),OctSun1+28,""),IF(AND(YEAR(OctSun1+35)=CalendarYear,MONTH(OctSun1+35)=10),OctSun1+35,""))</f>
        <v>46326</v>
      </c>
      <c r="AL58" s="1" t="str">
        <f>IF(DAY(OctSun1)=1,IF(AND(YEAR(OctSun1+29)=CalendarYear,MONTH(OctSun1+29)=10),OctSun1+29,""),IF(AND(YEAR(OctSun1+36)=CalendarYear,MONTH(OctSun1+36)=10),OctSun1+36,""))</f>
        <v/>
      </c>
      <c r="AM58" s="2" t="str">
        <f>IF(DAY(OctSun1)=1,IF(AND(YEAR(OctSun1+30)=CalendarYear,MONTH(OctSun1+30)=10),OctSun1+30,""),IF(AND(YEAR(OctSun1+37)=CalendarYear,MONTH(OctSun1+37)=10),OctSun1+37,""))</f>
        <v/>
      </c>
    </row>
    <row r="59" spans="2:39" s="3" customFormat="1" ht="18.899999999999999" customHeight="1" x14ac:dyDescent="0.35">
      <c r="B59" s="161"/>
      <c r="C59" s="4" t="s">
        <v>0</v>
      </c>
      <c r="D59" s="4" t="s">
        <v>1</v>
      </c>
      <c r="E59" s="4" t="s">
        <v>2</v>
      </c>
      <c r="F59" s="4" t="s">
        <v>3</v>
      </c>
      <c r="G59" s="4" t="s">
        <v>4</v>
      </c>
      <c r="H59" s="4" t="s">
        <v>5</v>
      </c>
      <c r="I59" s="4" t="s">
        <v>6</v>
      </c>
      <c r="J59" s="4" t="s">
        <v>0</v>
      </c>
      <c r="K59" s="4" t="s">
        <v>1</v>
      </c>
      <c r="L59" s="4" t="s">
        <v>2</v>
      </c>
      <c r="M59" s="4" t="s">
        <v>3</v>
      </c>
      <c r="N59" s="4" t="s">
        <v>4</v>
      </c>
      <c r="O59" s="4" t="s">
        <v>5</v>
      </c>
      <c r="P59" s="4" t="s">
        <v>6</v>
      </c>
      <c r="Q59" s="4" t="s">
        <v>0</v>
      </c>
      <c r="R59" s="4" t="s">
        <v>1</v>
      </c>
      <c r="S59" s="4" t="s">
        <v>2</v>
      </c>
      <c r="T59" s="4" t="s">
        <v>3</v>
      </c>
      <c r="U59" s="4" t="s">
        <v>4</v>
      </c>
      <c r="V59" s="4" t="s">
        <v>5</v>
      </c>
      <c r="W59" s="4" t="s">
        <v>6</v>
      </c>
      <c r="X59" s="4" t="s">
        <v>0</v>
      </c>
      <c r="Y59" s="4" t="s">
        <v>1</v>
      </c>
      <c r="Z59" s="4" t="s">
        <v>2</v>
      </c>
      <c r="AA59" s="4" t="s">
        <v>3</v>
      </c>
      <c r="AB59" s="4" t="s">
        <v>4</v>
      </c>
      <c r="AC59" s="4" t="s">
        <v>5</v>
      </c>
      <c r="AD59" s="4" t="s">
        <v>6</v>
      </c>
      <c r="AE59" s="4" t="s">
        <v>0</v>
      </c>
      <c r="AF59" s="4" t="s">
        <v>1</v>
      </c>
      <c r="AG59" s="4" t="s">
        <v>2</v>
      </c>
      <c r="AH59" s="4" t="s">
        <v>3</v>
      </c>
      <c r="AI59" s="4" t="s">
        <v>4</v>
      </c>
      <c r="AJ59" s="4" t="s">
        <v>5</v>
      </c>
      <c r="AK59" s="4" t="s">
        <v>6</v>
      </c>
      <c r="AL59" s="4" t="s">
        <v>0</v>
      </c>
      <c r="AM59" s="5" t="s">
        <v>1</v>
      </c>
    </row>
    <row r="60" spans="2:39" ht="34.799999999999997" x14ac:dyDescent="0.35">
      <c r="B60" s="31" t="s">
        <v>10</v>
      </c>
      <c r="C60" s="15"/>
      <c r="D60" s="15"/>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15"/>
      <c r="AM60" s="15"/>
    </row>
    <row r="61" spans="2:39" ht="34.799999999999997" x14ac:dyDescent="0.35">
      <c r="B61" s="32" t="s">
        <v>9</v>
      </c>
      <c r="C61" s="19"/>
      <c r="D61" s="19"/>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19"/>
      <c r="AM61" s="19"/>
    </row>
    <row r="62" spans="2:39" ht="34.799999999999997" x14ac:dyDescent="0.35">
      <c r="B62" s="32" t="s">
        <v>11</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row>
    <row r="63" spans="2:39" ht="12" customHeight="1" x14ac:dyDescent="0.35"/>
    <row r="64" spans="2:39" s="3" customFormat="1" ht="18.899999999999999" customHeight="1" x14ac:dyDescent="0.35">
      <c r="B64" s="160">
        <f>DATE(CalendarYear,11,1)</f>
        <v>46327</v>
      </c>
      <c r="C64" s="1">
        <f>IF(DAY(NovSun1)=1,"",IF(AND(YEAR(NovSun1+1)=CalendarYear,MONTH(NovSun1+1)=11),NovSun1+1,""))</f>
        <v>46327</v>
      </c>
      <c r="D64" s="1">
        <f>IF(DAY(NovSun1)=1,"",IF(AND(YEAR(NovSun1+2)=CalendarYear,MONTH(NovSun1+2)=11),NovSun1+2,""))</f>
        <v>46328</v>
      </c>
      <c r="E64" s="1">
        <f>IF(DAY(NovSun1)=1,"",IF(AND(YEAR(NovSun1+3)=CalendarYear,MONTH(NovSun1+3)=11),NovSun1+3,""))</f>
        <v>46329</v>
      </c>
      <c r="F64" s="1">
        <f>IF(DAY(NovSun1)=1,"",IF(AND(YEAR(NovSun1+4)=CalendarYear,MONTH(NovSun1+4)=11),NovSun1+4,""))</f>
        <v>46330</v>
      </c>
      <c r="G64" s="1">
        <f>IF(DAY(NovSun1)=1,"",IF(AND(YEAR(NovSun1+5)=CalendarYear,MONTH(NovSun1+5)=11),NovSun1+5,""))</f>
        <v>46331</v>
      </c>
      <c r="H64" s="22">
        <f>IF(DAY(NovSun1)=1,"",IF(AND(YEAR(NovSun1+6)=CalendarYear,MONTH(NovSun1+6)=11),NovSun1+6,""))</f>
        <v>46332</v>
      </c>
      <c r="I64" s="22">
        <f>IF(DAY(NovSun1)=1,IF(AND(YEAR(NovSun1)=CalendarYear,MONTH(NovSun1)=11),NovSun1,""),IF(AND(YEAR(NovSun1+7)=CalendarYear,MONTH(NovSun1+7)=11),NovSun1+7,""))</f>
        <v>46333</v>
      </c>
      <c r="J64" s="22">
        <f>IF(DAY(NovSun1)=1,IF(AND(YEAR(NovSun1+1)=CalendarYear,MONTH(NovSun1+1)=11),NovSun1+1,""),IF(AND(YEAR(NovSun1+8)=CalendarYear,MONTH(NovSun1+8)=11),NovSun1+8,""))</f>
        <v>46334</v>
      </c>
      <c r="K64" s="22">
        <f>IF(DAY(NovSun1)=1,IF(AND(YEAR(NovSun1+2)=CalendarYear,MONTH(NovSun1+2)=11),NovSun1+2,""),IF(AND(YEAR(NovSun1+9)=CalendarYear,MONTH(NovSun1+9)=11),NovSun1+9,""))</f>
        <v>46335</v>
      </c>
      <c r="L64" s="22">
        <f>IF(DAY(NovSun1)=1,IF(AND(YEAR(NovSun1+3)=CalendarYear,MONTH(NovSun1+3)=11),NovSun1+3,""),IF(AND(YEAR(NovSun1+10)=CalendarYear,MONTH(NovSun1+10)=11),NovSun1+10,""))</f>
        <v>46336</v>
      </c>
      <c r="M64" s="22">
        <f>IF(DAY(NovSun1)=1,IF(AND(YEAR(NovSun1+4)=CalendarYear,MONTH(NovSun1+4)=11),NovSun1+4,""),IF(AND(YEAR(NovSun1+11)=CalendarYear,MONTH(NovSun1+11)=11),NovSun1+11,""))</f>
        <v>46337</v>
      </c>
      <c r="N64" s="22">
        <f>IF(DAY(NovSun1)=1,IF(AND(YEAR(NovSun1+5)=CalendarYear,MONTH(NovSun1+5)=11),NovSun1+5,""),IF(AND(YEAR(NovSun1+12)=CalendarYear,MONTH(NovSun1+12)=11),NovSun1+12,""))</f>
        <v>46338</v>
      </c>
      <c r="O64" s="22">
        <f>IF(DAY(NovSun1)=1,IF(AND(YEAR(NovSun1+6)=CalendarYear,MONTH(NovSun1+6)=11),NovSun1+6,""),IF(AND(YEAR(NovSun1+13)=CalendarYear,MONTH(NovSun1+13)=11),NovSun1+13,""))</f>
        <v>46339</v>
      </c>
      <c r="P64" s="22">
        <f>IF(DAY(NovSun1)=1,IF(AND(YEAR(NovSun1+7)=CalendarYear,MONTH(NovSun1+7)=11),NovSun1+7,""),IF(AND(YEAR(NovSun1+14)=CalendarYear,MONTH(NovSun1+14)=11),NovSun1+14,""))</f>
        <v>46340</v>
      </c>
      <c r="Q64" s="22">
        <f>IF(DAY(NovSun1)=1,IF(AND(YEAR(NovSun1+8)=CalendarYear,MONTH(NovSun1+8)=11),NovSun1+8,""),IF(AND(YEAR(NovSun1+15)=CalendarYear,MONTH(NovSun1+15)=11),NovSun1+15,""))</f>
        <v>46341</v>
      </c>
      <c r="R64" s="22">
        <f>IF(DAY(NovSun1)=1,IF(AND(YEAR(NovSun1+9)=CalendarYear,MONTH(NovSun1+9)=11),NovSun1+9,""),IF(AND(YEAR(NovSun1+16)=CalendarYear,MONTH(NovSun1+16)=11),NovSun1+16,""))</f>
        <v>46342</v>
      </c>
      <c r="S64" s="22">
        <f>IF(DAY(NovSun1)=1,IF(AND(YEAR(NovSun1+10)=CalendarYear,MONTH(NovSun1+10)=11),NovSun1+10,""),IF(AND(YEAR(NovSun1+17)=CalendarYear,MONTH(NovSun1+17)=11),NovSun1+17,""))</f>
        <v>46343</v>
      </c>
      <c r="T64" s="22">
        <f>IF(DAY(NovSun1)=1,IF(AND(YEAR(NovSun1+11)=CalendarYear,MONTH(NovSun1+11)=11),NovSun1+11,""),IF(AND(YEAR(NovSun1+18)=CalendarYear,MONTH(NovSun1+18)=11),NovSun1+18,""))</f>
        <v>46344</v>
      </c>
      <c r="U64" s="22">
        <f>IF(DAY(NovSun1)=1,IF(AND(YEAR(NovSun1+12)=CalendarYear,MONTH(NovSun1+12)=11),NovSun1+12,""),IF(AND(YEAR(NovSun1+19)=CalendarYear,MONTH(NovSun1+19)=11),NovSun1+19,""))</f>
        <v>46345</v>
      </c>
      <c r="V64" s="22">
        <f>IF(DAY(NovSun1)=1,IF(AND(YEAR(NovSun1+13)=CalendarYear,MONTH(NovSun1+13)=11),NovSun1+13,""),IF(AND(YEAR(NovSun1+20)=CalendarYear,MONTH(NovSun1+20)=11),NovSun1+20,""))</f>
        <v>46346</v>
      </c>
      <c r="W64" s="22">
        <f>IF(DAY(NovSun1)=1,IF(AND(YEAR(NovSun1+14)=CalendarYear,MONTH(NovSun1+14)=11),NovSun1+14,""),IF(AND(YEAR(NovSun1+21)=CalendarYear,MONTH(NovSun1+21)=11),NovSun1+21,""))</f>
        <v>46347</v>
      </c>
      <c r="X64" s="22">
        <f>IF(DAY(NovSun1)=1,IF(AND(YEAR(NovSun1+15)=CalendarYear,MONTH(NovSun1+15)=11),NovSun1+15,""),IF(AND(YEAR(NovSun1+22)=CalendarYear,MONTH(NovSun1+22)=11),NovSun1+22,""))</f>
        <v>46348</v>
      </c>
      <c r="Y64" s="22">
        <f>IF(DAY(NovSun1)=1,IF(AND(YEAR(NovSun1+16)=CalendarYear,MONTH(NovSun1+16)=11),NovSun1+16,""),IF(AND(YEAR(NovSun1+23)=CalendarYear,MONTH(NovSun1+23)=11),NovSun1+23,""))</f>
        <v>46349</v>
      </c>
      <c r="Z64" s="22">
        <f>IF(DAY(NovSun1)=1,IF(AND(YEAR(NovSun1+17)=CalendarYear,MONTH(NovSun1+17)=11),NovSun1+17,""),IF(AND(YEAR(NovSun1+24)=CalendarYear,MONTH(NovSun1+24)=11),NovSun1+24,""))</f>
        <v>46350</v>
      </c>
      <c r="AA64" s="22">
        <f>IF(DAY(NovSun1)=1,IF(AND(YEAR(NovSun1+18)=CalendarYear,MONTH(NovSun1+18)=11),NovSun1+18,""),IF(AND(YEAR(NovSun1+25)=CalendarYear,MONTH(NovSun1+25)=11),NovSun1+25,""))</f>
        <v>46351</v>
      </c>
      <c r="AB64" s="22">
        <f>IF(DAY(NovSun1)=1,IF(AND(YEAR(NovSun1+19)=CalendarYear,MONTH(NovSun1+19)=11),NovSun1+19,""),IF(AND(YEAR(NovSun1+26)=CalendarYear,MONTH(NovSun1+26)=11),NovSun1+26,""))</f>
        <v>46352</v>
      </c>
      <c r="AC64" s="22">
        <f>IF(DAY(NovSun1)=1,IF(AND(YEAR(NovSun1+20)=CalendarYear,MONTH(NovSun1+20)=11),NovSun1+20,""),IF(AND(YEAR(NovSun1+27)=CalendarYear,MONTH(NovSun1+27)=11),NovSun1+27,""))</f>
        <v>46353</v>
      </c>
      <c r="AD64" s="22">
        <f>IF(DAY(NovSun1)=1,IF(AND(YEAR(NovSun1+21)=CalendarYear,MONTH(NovSun1+21)=11),NovSun1+21,""),IF(AND(YEAR(NovSun1+28)=CalendarYear,MONTH(NovSun1+28)=11),NovSun1+28,""))</f>
        <v>46354</v>
      </c>
      <c r="AE64" s="22">
        <f>IF(DAY(NovSun1)=1,IF(AND(YEAR(NovSun1+22)=CalendarYear,MONTH(NovSun1+22)=11),NovSun1+22,""),IF(AND(YEAR(NovSun1+29)=CalendarYear,MONTH(NovSun1+29)=11),NovSun1+29,""))</f>
        <v>46355</v>
      </c>
      <c r="AF64" s="22">
        <f>IF(DAY(NovSun1)=1,IF(AND(YEAR(NovSun1+23)=CalendarYear,MONTH(NovSun1+23)=11),NovSun1+23,""),IF(AND(YEAR(NovSun1+30)=CalendarYear,MONTH(NovSun1+30)=11),NovSun1+30,""))</f>
        <v>46356</v>
      </c>
      <c r="AG64" s="22" t="str">
        <f>IF(DAY(NovSun1)=1,IF(AND(YEAR(NovSun1+24)=CalendarYear,MONTH(NovSun1+24)=11),NovSun1+24,""),IF(AND(YEAR(NovSun1+31)=CalendarYear,MONTH(NovSun1+31)=11),NovSun1+31,""))</f>
        <v/>
      </c>
      <c r="AH64" s="22" t="str">
        <f>IF(DAY(NovSun1)=1,IF(AND(YEAR(NovSun1+25)=CalendarYear,MONTH(NovSun1+25)=11),NovSun1+25,""),IF(AND(YEAR(NovSun1+32)=CalendarYear,MONTH(NovSun1+32)=11),NovSun1+32,""))</f>
        <v/>
      </c>
      <c r="AI64" s="22" t="str">
        <f>IF(DAY(NovSun1)=1,IF(AND(YEAR(NovSun1+26)=CalendarYear,MONTH(NovSun1+26)=11),NovSun1+26,""),IF(AND(YEAR(NovSun1+33)=CalendarYear,MONTH(NovSun1+33)=11),NovSun1+33,""))</f>
        <v/>
      </c>
      <c r="AJ64" s="22" t="str">
        <f>IF(DAY(NovSun1)=1,IF(AND(YEAR(NovSun1+27)=CalendarYear,MONTH(NovSun1+27)=11),NovSun1+27,""),IF(AND(YEAR(NovSun1+34)=CalendarYear,MONTH(NovSun1+34)=11),NovSun1+34,""))</f>
        <v/>
      </c>
      <c r="AK64" s="22" t="str">
        <f>IF(DAY(NovSun1)=1,IF(AND(YEAR(NovSun1+28)=CalendarYear,MONTH(NovSun1+28)=11),NovSun1+28,""),IF(AND(YEAR(NovSun1+35)=CalendarYear,MONTH(NovSun1+35)=11),NovSun1+35,""))</f>
        <v/>
      </c>
      <c r="AL64" s="1" t="str">
        <f>IF(DAY(NovSun1)=1,IF(AND(YEAR(NovSun1+29)=CalendarYear,MONTH(NovSun1+29)=11),NovSun1+29,""),IF(AND(YEAR(NovSun1+36)=CalendarYear,MONTH(NovSun1+36)=11),NovSun1+36,""))</f>
        <v/>
      </c>
      <c r="AM64" s="2" t="str">
        <f>IF(DAY(NovSun1)=1,IF(AND(YEAR(NovSun1+30)=CalendarYear,MONTH(NovSun1+30)=11),NovSun1+30,""),IF(AND(YEAR(NovSun1+37)=CalendarYear,MONTH(NovSun1+37)=11),NovSun1+37,""))</f>
        <v/>
      </c>
    </row>
    <row r="65" spans="2:39" s="3" customFormat="1" ht="18.899999999999999" customHeight="1" x14ac:dyDescent="0.35">
      <c r="B65" s="161"/>
      <c r="C65" s="4" t="s">
        <v>0</v>
      </c>
      <c r="D65" s="4" t="s">
        <v>1</v>
      </c>
      <c r="E65" s="4" t="s">
        <v>2</v>
      </c>
      <c r="F65" s="4" t="s">
        <v>3</v>
      </c>
      <c r="G65" s="4" t="s">
        <v>4</v>
      </c>
      <c r="H65" s="4" t="s">
        <v>5</v>
      </c>
      <c r="I65" s="4" t="s">
        <v>6</v>
      </c>
      <c r="J65" s="4" t="s">
        <v>0</v>
      </c>
      <c r="K65" s="4" t="s">
        <v>1</v>
      </c>
      <c r="L65" s="4" t="s">
        <v>2</v>
      </c>
      <c r="M65" s="4" t="s">
        <v>3</v>
      </c>
      <c r="N65" s="4" t="s">
        <v>4</v>
      </c>
      <c r="O65" s="4" t="s">
        <v>5</v>
      </c>
      <c r="P65" s="4" t="s">
        <v>6</v>
      </c>
      <c r="Q65" s="4" t="s">
        <v>0</v>
      </c>
      <c r="R65" s="4" t="s">
        <v>1</v>
      </c>
      <c r="S65" s="4" t="s">
        <v>2</v>
      </c>
      <c r="T65" s="4" t="s">
        <v>3</v>
      </c>
      <c r="U65" s="4" t="s">
        <v>4</v>
      </c>
      <c r="V65" s="4" t="s">
        <v>5</v>
      </c>
      <c r="W65" s="4" t="s">
        <v>6</v>
      </c>
      <c r="X65" s="4" t="s">
        <v>0</v>
      </c>
      <c r="Y65" s="4" t="s">
        <v>1</v>
      </c>
      <c r="Z65" s="4" t="s">
        <v>2</v>
      </c>
      <c r="AA65" s="4" t="s">
        <v>3</v>
      </c>
      <c r="AB65" s="4" t="s">
        <v>4</v>
      </c>
      <c r="AC65" s="4" t="s">
        <v>5</v>
      </c>
      <c r="AD65" s="4" t="s">
        <v>6</v>
      </c>
      <c r="AE65" s="4" t="s">
        <v>0</v>
      </c>
      <c r="AF65" s="4" t="s">
        <v>1</v>
      </c>
      <c r="AG65" s="4" t="s">
        <v>2</v>
      </c>
      <c r="AH65" s="4" t="s">
        <v>3</v>
      </c>
      <c r="AI65" s="4" t="s">
        <v>4</v>
      </c>
      <c r="AJ65" s="4" t="s">
        <v>5</v>
      </c>
      <c r="AK65" s="4" t="s">
        <v>6</v>
      </c>
      <c r="AL65" s="4" t="s">
        <v>0</v>
      </c>
      <c r="AM65" s="5" t="s">
        <v>1</v>
      </c>
    </row>
    <row r="66" spans="2:39" ht="34.799999999999997" x14ac:dyDescent="0.35">
      <c r="B66" s="31" t="s">
        <v>10</v>
      </c>
      <c r="C66" s="15"/>
      <c r="D66" s="15"/>
      <c r="E66" s="15"/>
      <c r="F66" s="15"/>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15"/>
    </row>
    <row r="67" spans="2:39" ht="34.799999999999997" x14ac:dyDescent="0.35">
      <c r="B67" s="32" t="s">
        <v>9</v>
      </c>
      <c r="C67" s="19"/>
      <c r="D67" s="15"/>
      <c r="E67" s="15"/>
      <c r="F67" s="15"/>
      <c r="G67" s="54"/>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19"/>
    </row>
    <row r="68" spans="2:39" ht="34.799999999999997" x14ac:dyDescent="0.35">
      <c r="B68" s="32" t="s">
        <v>11</v>
      </c>
      <c r="C68" s="19"/>
      <c r="D68" s="15"/>
      <c r="E68" s="15"/>
      <c r="F68" s="15"/>
      <c r="G68" s="15"/>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row>
    <row r="69" spans="2:39" ht="12" customHeight="1" x14ac:dyDescent="0.35"/>
    <row r="70" spans="2:39" s="3" customFormat="1" ht="18.899999999999999" customHeight="1" x14ac:dyDescent="0.35">
      <c r="B70" s="160">
        <f>DATE(CalendarYear,12,1)</f>
        <v>46357</v>
      </c>
      <c r="C70" s="22" t="str">
        <f>IF(DAY(DecSun1)=1,"",IF(AND(YEAR(DecSun1+1)=CalendarYear,MONTH(DecSun1+1)=12),DecSun1+1,""))</f>
        <v/>
      </c>
      <c r="D70" s="22" t="str">
        <f>IF(DAY(DecSun1)=1,"",IF(AND(YEAR(DecSun1+2)=CalendarYear,MONTH(DecSun1+2)=12),DecSun1+2,""))</f>
        <v/>
      </c>
      <c r="E70" s="22">
        <f>IF(DAY(DecSun1)=1,"",IF(AND(YEAR(DecSun1+3)=CalendarYear,MONTH(DecSun1+3)=12),DecSun1+3,""))</f>
        <v>46357</v>
      </c>
      <c r="F70" s="22">
        <f>IF(DAY(DecSun1)=1,"",IF(AND(YEAR(DecSun1+4)=CalendarYear,MONTH(DecSun1+4)=12),DecSun1+4,""))</f>
        <v>46358</v>
      </c>
      <c r="G70" s="22">
        <f>IF(DAY(DecSun1)=1,"",IF(AND(YEAR(DecSun1+5)=CalendarYear,MONTH(DecSun1+5)=12),DecSun1+5,""))</f>
        <v>46359</v>
      </c>
      <c r="H70" s="22">
        <f>IF(DAY(DecSun1)=1,"",IF(AND(YEAR(DecSun1+6)=CalendarYear,MONTH(DecSun1+6)=12),DecSun1+6,""))</f>
        <v>46360</v>
      </c>
      <c r="I70" s="22">
        <f>IF(DAY(DecSun1)=1,IF(AND(YEAR(DecSun1)=CalendarYear,MONTH(DecSun1)=12),DecSun1,""),IF(AND(YEAR(DecSun1+7)=CalendarYear,MONTH(DecSun1+7)=12),DecSun1+7,""))</f>
        <v>46361</v>
      </c>
      <c r="J70" s="22">
        <f>IF(DAY(DecSun1)=1,IF(AND(YEAR(DecSun1+1)=CalendarYear,MONTH(DecSun1+1)=12),DecSun1+1,""),IF(AND(YEAR(DecSun1+8)=CalendarYear,MONTH(DecSun1+8)=12),DecSun1+8,""))</f>
        <v>46362</v>
      </c>
      <c r="K70" s="22">
        <f>IF(DAY(DecSun1)=1,IF(AND(YEAR(DecSun1+2)=CalendarYear,MONTH(DecSun1+2)=12),DecSun1+2,""),IF(AND(YEAR(DecSun1+9)=CalendarYear,MONTH(DecSun1+9)=12),DecSun1+9,""))</f>
        <v>46363</v>
      </c>
      <c r="L70" s="22">
        <f>IF(DAY(DecSun1)=1,IF(AND(YEAR(DecSun1+3)=CalendarYear,MONTH(DecSun1+3)=12),DecSun1+3,""),IF(AND(YEAR(DecSun1+10)=CalendarYear,MONTH(DecSun1+10)=12),DecSun1+10,""))</f>
        <v>46364</v>
      </c>
      <c r="M70" s="22">
        <f>IF(DAY(DecSun1)=1,IF(AND(YEAR(DecSun1+4)=CalendarYear,MONTH(DecSun1+4)=12),DecSun1+4,""),IF(AND(YEAR(DecSun1+11)=CalendarYear,MONTH(DecSun1+11)=12),DecSun1+11,""))</f>
        <v>46365</v>
      </c>
      <c r="N70" s="22">
        <f>IF(DAY(DecSun1)=1,IF(AND(YEAR(DecSun1+5)=CalendarYear,MONTH(DecSun1+5)=12),DecSun1+5,""),IF(AND(YEAR(DecSun1+12)=CalendarYear,MONTH(DecSun1+12)=12),DecSun1+12,""))</f>
        <v>46366</v>
      </c>
      <c r="O70" s="22">
        <f>IF(DAY(DecSun1)=1,IF(AND(YEAR(DecSun1+6)=CalendarYear,MONTH(DecSun1+6)=12),DecSun1+6,""),IF(AND(YEAR(DecSun1+13)=CalendarYear,MONTH(DecSun1+13)=12),DecSun1+13,""))</f>
        <v>46367</v>
      </c>
      <c r="P70" s="22">
        <f>IF(DAY(DecSun1)=1,IF(AND(YEAR(DecSun1+7)=CalendarYear,MONTH(DecSun1+7)=12),DecSun1+7,""),IF(AND(YEAR(DecSun1+14)=CalendarYear,MONTH(DecSun1+14)=12),DecSun1+14,""))</f>
        <v>46368</v>
      </c>
      <c r="Q70" s="22">
        <f>IF(DAY(DecSun1)=1,IF(AND(YEAR(DecSun1+8)=CalendarYear,MONTH(DecSun1+8)=12),DecSun1+8,""),IF(AND(YEAR(DecSun1+15)=CalendarYear,MONTH(DecSun1+15)=12),DecSun1+15,""))</f>
        <v>46369</v>
      </c>
      <c r="R70" s="22">
        <f>IF(DAY(DecSun1)=1,IF(AND(YEAR(DecSun1+9)=CalendarYear,MONTH(DecSun1+9)=12),DecSun1+9,""),IF(AND(YEAR(DecSun1+16)=CalendarYear,MONTH(DecSun1+16)=12),DecSun1+16,""))</f>
        <v>46370</v>
      </c>
      <c r="S70" s="22">
        <f>IF(DAY(DecSun1)=1,IF(AND(YEAR(DecSun1+10)=CalendarYear,MONTH(DecSun1+10)=12),DecSun1+10,""),IF(AND(YEAR(DecSun1+17)=CalendarYear,MONTH(DecSun1+17)=12),DecSun1+17,""))</f>
        <v>46371</v>
      </c>
      <c r="T70" s="22">
        <f>IF(DAY(DecSun1)=1,IF(AND(YEAR(DecSun1+11)=CalendarYear,MONTH(DecSun1+11)=12),DecSun1+11,""),IF(AND(YEAR(DecSun1+18)=CalendarYear,MONTH(DecSun1+18)=12),DecSun1+18,""))</f>
        <v>46372</v>
      </c>
      <c r="U70" s="22">
        <f>IF(DAY(DecSun1)=1,IF(AND(YEAR(DecSun1+12)=CalendarYear,MONTH(DecSun1+12)=12),DecSun1+12,""),IF(AND(YEAR(DecSun1+19)=CalendarYear,MONTH(DecSun1+19)=12),DecSun1+19,""))</f>
        <v>46373</v>
      </c>
      <c r="V70" s="22">
        <f>IF(DAY(DecSun1)=1,IF(AND(YEAR(DecSun1+13)=CalendarYear,MONTH(DecSun1+13)=12),DecSun1+13,""),IF(AND(YEAR(DecSun1+20)=CalendarYear,MONTH(DecSun1+20)=12),DecSun1+20,""))</f>
        <v>46374</v>
      </c>
      <c r="W70" s="22">
        <f>IF(DAY(DecSun1)=1,IF(AND(YEAR(DecSun1+14)=CalendarYear,MONTH(DecSun1+14)=12),DecSun1+14,""),IF(AND(YEAR(DecSun1+21)=CalendarYear,MONTH(DecSun1+21)=12),DecSun1+21,""))</f>
        <v>46375</v>
      </c>
      <c r="X70" s="22">
        <f>IF(DAY(DecSun1)=1,IF(AND(YEAR(DecSun1+15)=CalendarYear,MONTH(DecSun1+15)=12),DecSun1+15,""),IF(AND(YEAR(DecSun1+22)=CalendarYear,MONTH(DecSun1+22)=12),DecSun1+22,""))</f>
        <v>46376</v>
      </c>
      <c r="Y70" s="22">
        <f>IF(DAY(DecSun1)=1,IF(AND(YEAR(DecSun1+16)=CalendarYear,MONTH(DecSun1+16)=12),DecSun1+16,""),IF(AND(YEAR(DecSun1+23)=CalendarYear,MONTH(DecSun1+23)=12),DecSun1+23,""))</f>
        <v>46377</v>
      </c>
      <c r="Z70" s="22">
        <f>IF(DAY(DecSun1)=1,IF(AND(YEAR(DecSun1+17)=CalendarYear,MONTH(DecSun1+17)=12),DecSun1+17,""),IF(AND(YEAR(DecSun1+24)=CalendarYear,MONTH(DecSun1+24)=12),DecSun1+24,""))</f>
        <v>46378</v>
      </c>
      <c r="AA70" s="22">
        <f>IF(DAY(DecSun1)=1,IF(AND(YEAR(DecSun1+18)=CalendarYear,MONTH(DecSun1+18)=12),DecSun1+18,""),IF(AND(YEAR(DecSun1+25)=CalendarYear,MONTH(DecSun1+25)=12),DecSun1+25,""))</f>
        <v>46379</v>
      </c>
      <c r="AB70" s="22">
        <f>IF(DAY(DecSun1)=1,IF(AND(YEAR(DecSun1+19)=CalendarYear,MONTH(DecSun1+19)=12),DecSun1+19,""),IF(AND(YEAR(DecSun1+26)=CalendarYear,MONTH(DecSun1+26)=12),DecSun1+26,""))</f>
        <v>46380</v>
      </c>
      <c r="AC70" s="22">
        <f>IF(DAY(DecSun1)=1,IF(AND(YEAR(DecSun1+20)=CalendarYear,MONTH(DecSun1+20)=12),DecSun1+20,""),IF(AND(YEAR(DecSun1+27)=CalendarYear,MONTH(DecSun1+27)=12),DecSun1+27,""))</f>
        <v>46381</v>
      </c>
      <c r="AD70" s="22">
        <f>IF(DAY(DecSun1)=1,IF(AND(YEAR(DecSun1+21)=CalendarYear,MONTH(DecSun1+21)=12),DecSun1+21,""),IF(AND(YEAR(DecSun1+28)=CalendarYear,MONTH(DecSun1+28)=12),DecSun1+28,""))</f>
        <v>46382</v>
      </c>
      <c r="AE70" s="22">
        <f>IF(DAY(DecSun1)=1,IF(AND(YEAR(DecSun1+22)=CalendarYear,MONTH(DecSun1+22)=12),DecSun1+22,""),IF(AND(YEAR(DecSun1+29)=CalendarYear,MONTH(DecSun1+29)=12),DecSun1+29,""))</f>
        <v>46383</v>
      </c>
      <c r="AF70" s="22">
        <f>IF(DAY(DecSun1)=1,IF(AND(YEAR(DecSun1+23)=CalendarYear,MONTH(DecSun1+23)=12),DecSun1+23,""),IF(AND(YEAR(DecSun1+30)=CalendarYear,MONTH(DecSun1+30)=12),DecSun1+30,""))</f>
        <v>46384</v>
      </c>
      <c r="AG70" s="22">
        <f>IF(DAY(DecSun1)=1,IF(AND(YEAR(DecSun1+24)=CalendarYear,MONTH(DecSun1+24)=12),DecSun1+24,""),IF(AND(YEAR(DecSun1+31)=CalendarYear,MONTH(DecSun1+31)=12),DecSun1+31,""))</f>
        <v>46385</v>
      </c>
      <c r="AH70" s="1">
        <f>IF(DAY(DecSun1)=1,IF(AND(YEAR(DecSun1+25)=CalendarYear,MONTH(DecSun1+25)=12),DecSun1+25,""),IF(AND(YEAR(DecSun1+32)=CalendarYear,MONTH(DecSun1+32)=12),DecSun1+32,""))</f>
        <v>46386</v>
      </c>
      <c r="AI70" s="1">
        <f>IF(DAY(DecSun1)=1,IF(AND(YEAR(DecSun1+26)=CalendarYear,MONTH(DecSun1+26)=12),DecSun1+26,""),IF(AND(YEAR(DecSun1+33)=CalendarYear,MONTH(DecSun1+33)=12),DecSun1+33,""))</f>
        <v>46387</v>
      </c>
      <c r="AJ70" s="1" t="str">
        <f>IF(DAY(DecSun1)=1,IF(AND(YEAR(DecSun1+27)=CalendarYear,MONTH(DecSun1+27)=12),DecSun1+27,""),IF(AND(YEAR(DecSun1+34)=CalendarYear,MONTH(DecSun1+34)=12),DecSun1+34,""))</f>
        <v/>
      </c>
      <c r="AK70" s="1" t="str">
        <f>IF(DAY(DecSun1)=1,IF(AND(YEAR(DecSun1+28)=CalendarYear,MONTH(DecSun1+28)=12),DecSun1+28,""),IF(AND(YEAR(DecSun1+35)=CalendarYear,MONTH(DecSun1+35)=12),DecSun1+35,""))</f>
        <v/>
      </c>
      <c r="AL70" s="1" t="str">
        <f>IF(DAY(DecSun1)=1,IF(AND(YEAR(DecSun1+29)=CalendarYear,MONTH(DecSun1+29)=12),DecSun1+29,""),IF(AND(YEAR(DecSun1+36)=CalendarYear,MONTH(DecSun1+36)=12),DecSun1+36,""))</f>
        <v/>
      </c>
      <c r="AM70" s="2" t="str">
        <f>IF(DAY(DecSun1)=1,IF(AND(YEAR(DecSun1+30)=CalendarYear,MONTH(DecSun1+30)=12),DecSun1+30,""),IF(AND(YEAR(DecSun1+37)=CalendarYear,MONTH(DecSun1+37)=12),DecSun1+37,""))</f>
        <v/>
      </c>
    </row>
    <row r="71" spans="2:39" s="3" customFormat="1" ht="18.899999999999999" customHeight="1" x14ac:dyDescent="0.35">
      <c r="B71" s="161"/>
      <c r="C71" s="4" t="s">
        <v>0</v>
      </c>
      <c r="D71" s="4" t="s">
        <v>1</v>
      </c>
      <c r="E71" s="4" t="s">
        <v>2</v>
      </c>
      <c r="F71" s="4" t="s">
        <v>3</v>
      </c>
      <c r="G71" s="4" t="s">
        <v>4</v>
      </c>
      <c r="H71" s="4" t="s">
        <v>5</v>
      </c>
      <c r="I71" s="4" t="s">
        <v>6</v>
      </c>
      <c r="J71" s="4" t="s">
        <v>0</v>
      </c>
      <c r="K71" s="4" t="s">
        <v>1</v>
      </c>
      <c r="L71" s="4" t="s">
        <v>2</v>
      </c>
      <c r="M71" s="4" t="s">
        <v>3</v>
      </c>
      <c r="N71" s="4" t="s">
        <v>4</v>
      </c>
      <c r="O71" s="4" t="s">
        <v>5</v>
      </c>
      <c r="P71" s="4" t="s">
        <v>6</v>
      </c>
      <c r="Q71" s="4" t="s">
        <v>0</v>
      </c>
      <c r="R71" s="4" t="s">
        <v>1</v>
      </c>
      <c r="S71" s="4" t="s">
        <v>2</v>
      </c>
      <c r="T71" s="4" t="s">
        <v>3</v>
      </c>
      <c r="U71" s="4" t="s">
        <v>4</v>
      </c>
      <c r="V71" s="4" t="s">
        <v>5</v>
      </c>
      <c r="W71" s="4" t="s">
        <v>6</v>
      </c>
      <c r="X71" s="4" t="s">
        <v>0</v>
      </c>
      <c r="Y71" s="4" t="s">
        <v>1</v>
      </c>
      <c r="Z71" s="4" t="s">
        <v>2</v>
      </c>
      <c r="AA71" s="4" t="s">
        <v>3</v>
      </c>
      <c r="AB71" s="4" t="s">
        <v>4</v>
      </c>
      <c r="AC71" s="4" t="s">
        <v>5</v>
      </c>
      <c r="AD71" s="4" t="s">
        <v>6</v>
      </c>
      <c r="AE71" s="4" t="s">
        <v>0</v>
      </c>
      <c r="AF71" s="4" t="s">
        <v>1</v>
      </c>
      <c r="AG71" s="4" t="s">
        <v>2</v>
      </c>
      <c r="AH71" s="4" t="s">
        <v>3</v>
      </c>
      <c r="AI71" s="4" t="s">
        <v>4</v>
      </c>
      <c r="AJ71" s="4" t="s">
        <v>5</v>
      </c>
      <c r="AK71" s="4" t="s">
        <v>6</v>
      </c>
      <c r="AL71" s="4" t="s">
        <v>0</v>
      </c>
      <c r="AM71" s="5" t="s">
        <v>1</v>
      </c>
    </row>
    <row r="72" spans="2:39" ht="34.799999999999997" x14ac:dyDescent="0.35">
      <c r="B72" s="31" t="s">
        <v>10</v>
      </c>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15"/>
      <c r="AE72" s="15"/>
      <c r="AF72" s="15"/>
      <c r="AG72" s="15"/>
      <c r="AH72" s="15"/>
      <c r="AI72" s="15"/>
      <c r="AJ72" s="15"/>
      <c r="AK72" s="15"/>
      <c r="AL72" s="15"/>
      <c r="AM72" s="15"/>
    </row>
    <row r="73" spans="2:39" ht="34.799999999999997" x14ac:dyDescent="0.35">
      <c r="B73" s="32" t="s">
        <v>9</v>
      </c>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19"/>
      <c r="AE73" s="19"/>
      <c r="AF73" s="19"/>
      <c r="AG73" s="19"/>
      <c r="AH73" s="19"/>
      <c r="AI73" s="19"/>
      <c r="AJ73" s="19"/>
      <c r="AK73" s="19"/>
      <c r="AL73" s="19"/>
      <c r="AM73" s="19"/>
    </row>
    <row r="74" spans="2:39" ht="34.799999999999997" x14ac:dyDescent="0.35">
      <c r="B74" s="32" t="s">
        <v>11</v>
      </c>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row>
  </sheetData>
  <mergeCells count="14">
    <mergeCell ref="B4:B5"/>
    <mergeCell ref="B10:B11"/>
    <mergeCell ref="B16:B17"/>
    <mergeCell ref="B22:B23"/>
    <mergeCell ref="AH1:AM1"/>
    <mergeCell ref="B1:J1"/>
    <mergeCell ref="B58:B59"/>
    <mergeCell ref="B64:B65"/>
    <mergeCell ref="B70:B71"/>
    <mergeCell ref="B28:B29"/>
    <mergeCell ref="B34:B35"/>
    <mergeCell ref="B40:B41"/>
    <mergeCell ref="B46:B47"/>
    <mergeCell ref="B52:B53"/>
  </mergeCells>
  <conditionalFormatting sqref="C4:AM4 C10:AM10 C16:AM16 C22:AM22 C28:AM28 C34:AM34 C40:AM40 C46:AM46 C52:AM52 C58:AM58 C64:AM64 C70:AM70">
    <cfRule type="expression" dxfId="51" priority="6">
      <formula>NOT(ISNUMBER(C4))</formula>
    </cfRule>
  </conditionalFormatting>
  <conditionalFormatting sqref="C5:AM5 C11:AM11 C17:AM17 C23:AM23 C29:AM29 C35:AM35 C41:AM41 C47:AM47 C53:AM53 C59:AM59 C65:AM65 C71:AM71">
    <cfRule type="expression" dxfId="50" priority="1" stopIfTrue="1">
      <formula>NOT(ISNUMBER(C4))</formula>
    </cfRule>
    <cfRule type="expression" dxfId="49" priority="5">
      <formula>OR(COUNTIF(C6:C8,1)&gt;1,COUNTIF(C6:C8,2)&gt;1,COUNTIF(C6:C8,3)&gt;1)</formula>
    </cfRule>
  </conditionalFormatting>
  <conditionalFormatting sqref="C6:AM8 C12:AM14 C18:AM20 C24:AM26 C30:AM32 C36:AM38 C42:AM44 C48:AM50 C54:AM56 C60:AM62 C66:AM68 C72:AM74">
    <cfRule type="cellIs" dxfId="48" priority="2" stopIfTrue="1" operator="equal">
      <formula>1</formula>
    </cfRule>
    <cfRule type="cellIs" dxfId="47" priority="3" stopIfTrue="1" operator="equal">
      <formula>2</formula>
    </cfRule>
    <cfRule type="cellIs" dxfId="46" priority="4" operator="equal">
      <formula>3</formula>
    </cfRule>
  </conditionalFormatting>
  <dataValidations count="2">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00000000-0002-0000-0000-000000000000}"/>
    <dataValidation allowBlank="1" showInputMessage="1" showErrorMessage="1" prompt="Use the spin buttons to quickly change the calendar year" sqref="AH1" xr:uid="{00000000-0002-0000-0000-000001000000}"/>
  </dataValidations>
  <printOptions horizontalCentered="1" verticalCentered="1"/>
  <pageMargins left="0.7" right="0.7" top="0.75" bottom="0.75" header="0.3" footer="0.3"/>
  <pageSetup paperSize="8" scale="7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Spinner">
              <controlPr defaultSize="0" print="0" autoPict="0" altText="Use the spinner button to change calendar year or change the year in cell AE3">
                <anchor moveWithCells="1">
                  <from>
                    <xdr:col>33</xdr:col>
                    <xdr:colOff>60960</xdr:colOff>
                    <xdr:row>0</xdr:row>
                    <xdr:rowOff>312420</xdr:rowOff>
                  </from>
                  <to>
                    <xdr:col>33</xdr:col>
                    <xdr:colOff>213360</xdr:colOff>
                    <xdr:row>0</xdr:row>
                    <xdr:rowOff>617220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2BDCC-56CE-47FF-A6DF-1CD1240B67F5}">
  <sheetPr>
    <pageSetUpPr fitToPage="1"/>
  </sheetPr>
  <dimension ref="A1:AN27"/>
  <sheetViews>
    <sheetView tabSelected="1" zoomScale="80" zoomScaleNormal="80" workbookViewId="0">
      <selection activeCell="B14" sqref="B14:AL14"/>
    </sheetView>
  </sheetViews>
  <sheetFormatPr defaultColWidth="0" defaultRowHeight="19.95" customHeight="1" x14ac:dyDescent="0.35"/>
  <cols>
    <col min="1" max="1" width="1.81640625" style="12" customWidth="1"/>
    <col min="2" max="2" width="23.90625" style="21" customWidth="1"/>
    <col min="3" max="12" width="3.36328125" style="12" customWidth="1"/>
    <col min="13" max="13" width="1.26953125" style="12" customWidth="1"/>
    <col min="14" max="15" width="3.36328125" style="12" hidden="1" customWidth="1"/>
    <col min="16" max="37" width="3.36328125" style="12" customWidth="1"/>
    <col min="38" max="38" width="60.6328125" style="12" customWidth="1"/>
    <col min="39" max="39" width="1.81640625" style="12" customWidth="1"/>
    <col min="40" max="40" width="0" style="12" hidden="1"/>
    <col min="41" max="16384" width="8.90625" style="12" hidden="1"/>
  </cols>
  <sheetData>
    <row r="1" spans="2:38" s="8" customFormat="1" ht="35.4" thickBot="1" x14ac:dyDescent="0.75">
      <c r="B1" s="144" t="s">
        <v>36</v>
      </c>
      <c r="C1" s="144"/>
      <c r="D1" s="144"/>
      <c r="E1" s="144"/>
      <c r="F1" s="144"/>
      <c r="G1" s="144"/>
      <c r="H1" s="144"/>
      <c r="I1" s="144"/>
      <c r="J1" s="144"/>
      <c r="K1" s="11"/>
      <c r="L1" s="29"/>
      <c r="M1" s="11"/>
      <c r="P1" s="74"/>
      <c r="R1" s="75"/>
      <c r="S1" s="75"/>
      <c r="T1" s="74"/>
      <c r="U1" s="75"/>
      <c r="AG1" s="145"/>
      <c r="AH1" s="145"/>
      <c r="AI1" s="145"/>
      <c r="AJ1" s="145"/>
      <c r="AK1" s="145"/>
      <c r="AL1" s="145"/>
    </row>
    <row r="2" spans="2:38" s="11" customFormat="1" ht="30" customHeight="1" thickBot="1" x14ac:dyDescent="0.4">
      <c r="B2" s="149" t="s">
        <v>57</v>
      </c>
      <c r="C2" s="146" t="s">
        <v>26</v>
      </c>
      <c r="D2" s="147"/>
      <c r="E2" s="147"/>
      <c r="F2" s="147"/>
      <c r="G2" s="147"/>
      <c r="H2" s="147"/>
      <c r="I2" s="147"/>
      <c r="J2" s="147"/>
      <c r="K2" s="147"/>
      <c r="L2" s="147"/>
      <c r="M2" s="147"/>
      <c r="N2" s="147"/>
      <c r="O2" s="148"/>
      <c r="P2" s="199" t="s">
        <v>37</v>
      </c>
      <c r="Q2" s="199"/>
      <c r="R2" s="199"/>
      <c r="S2" s="199"/>
      <c r="T2" s="199"/>
      <c r="U2" s="199"/>
      <c r="V2" s="199"/>
      <c r="W2" s="199"/>
      <c r="X2" s="199"/>
      <c r="Y2" s="199"/>
      <c r="Z2" s="199"/>
      <c r="AA2" s="199"/>
      <c r="AB2" s="199"/>
      <c r="AC2" s="199"/>
      <c r="AD2" s="199"/>
      <c r="AE2" s="199"/>
      <c r="AF2" s="199"/>
      <c r="AG2" s="199"/>
      <c r="AH2" s="199"/>
      <c r="AI2" s="199"/>
      <c r="AJ2" s="199"/>
      <c r="AK2" s="199"/>
      <c r="AL2" s="200"/>
    </row>
    <row r="3" spans="2:38" s="11" customFormat="1" ht="30" customHeight="1" thickBot="1" x14ac:dyDescent="0.4">
      <c r="B3" s="150"/>
      <c r="C3" s="133" t="s">
        <v>41</v>
      </c>
      <c r="D3" s="134"/>
      <c r="E3" s="134"/>
      <c r="F3" s="134"/>
      <c r="G3" s="134"/>
      <c r="H3" s="134"/>
      <c r="I3" s="134"/>
      <c r="J3" s="134"/>
      <c r="K3" s="134"/>
      <c r="L3" s="134"/>
      <c r="M3" s="134"/>
      <c r="N3" s="134"/>
      <c r="O3" s="120"/>
      <c r="P3" s="201" t="s">
        <v>38</v>
      </c>
      <c r="Q3" s="202"/>
      <c r="R3" s="202"/>
      <c r="S3" s="202"/>
      <c r="T3" s="202"/>
      <c r="U3" s="202"/>
      <c r="V3" s="202"/>
      <c r="W3" s="202"/>
      <c r="X3" s="202"/>
      <c r="Y3" s="202"/>
      <c r="Z3" s="202"/>
      <c r="AA3" s="202"/>
      <c r="AB3" s="202"/>
      <c r="AC3" s="202"/>
      <c r="AD3" s="202"/>
      <c r="AE3" s="202"/>
      <c r="AF3" s="202"/>
      <c r="AG3" s="202"/>
      <c r="AH3" s="202"/>
      <c r="AI3" s="202"/>
      <c r="AJ3" s="202"/>
      <c r="AK3" s="202"/>
      <c r="AL3" s="203"/>
    </row>
    <row r="4" spans="2:38" s="11" customFormat="1" ht="30" customHeight="1" thickBot="1" x14ac:dyDescent="0.4">
      <c r="B4" s="150"/>
      <c r="C4" s="146" t="s">
        <v>62</v>
      </c>
      <c r="D4" s="147"/>
      <c r="E4" s="147"/>
      <c r="F4" s="147"/>
      <c r="G4" s="147"/>
      <c r="H4" s="147"/>
      <c r="I4" s="147"/>
      <c r="J4" s="147"/>
      <c r="K4" s="147"/>
      <c r="L4" s="147"/>
      <c r="M4" s="147"/>
      <c r="N4" s="147"/>
      <c r="O4" s="148"/>
      <c r="P4" s="204" t="s">
        <v>72</v>
      </c>
      <c r="Q4" s="205"/>
      <c r="R4" s="205"/>
      <c r="S4" s="205"/>
      <c r="T4" s="205"/>
      <c r="U4" s="205"/>
      <c r="V4" s="205"/>
      <c r="W4" s="205"/>
      <c r="X4" s="205"/>
      <c r="Y4" s="205"/>
      <c r="Z4" s="205"/>
      <c r="AA4" s="205"/>
      <c r="AB4" s="205"/>
      <c r="AC4" s="205"/>
      <c r="AD4" s="205"/>
      <c r="AE4" s="205"/>
      <c r="AF4" s="205"/>
      <c r="AG4" s="205"/>
      <c r="AH4" s="205"/>
      <c r="AI4" s="205"/>
      <c r="AJ4" s="205"/>
      <c r="AK4" s="205"/>
      <c r="AL4" s="206"/>
    </row>
    <row r="5" spans="2:38" s="11" customFormat="1" ht="30" customHeight="1" thickBot="1" x14ac:dyDescent="0.4">
      <c r="B5" s="151"/>
      <c r="C5" s="133" t="s">
        <v>39</v>
      </c>
      <c r="D5" s="134"/>
      <c r="E5" s="134"/>
      <c r="F5" s="134"/>
      <c r="G5" s="134"/>
      <c r="H5" s="134"/>
      <c r="I5" s="134"/>
      <c r="J5" s="134"/>
      <c r="K5" s="134"/>
      <c r="L5" s="134"/>
      <c r="M5" s="134"/>
      <c r="N5" s="134"/>
      <c r="O5" s="120"/>
      <c r="P5" s="204" t="s">
        <v>40</v>
      </c>
      <c r="Q5" s="205"/>
      <c r="R5" s="205"/>
      <c r="S5" s="205"/>
      <c r="T5" s="205"/>
      <c r="U5" s="205"/>
      <c r="V5" s="205"/>
      <c r="W5" s="205"/>
      <c r="X5" s="205"/>
      <c r="Y5" s="205"/>
      <c r="Z5" s="205"/>
      <c r="AA5" s="205"/>
      <c r="AB5" s="205"/>
      <c r="AC5" s="205"/>
      <c r="AD5" s="205"/>
      <c r="AE5" s="205"/>
      <c r="AF5" s="205"/>
      <c r="AG5" s="205"/>
      <c r="AH5" s="205"/>
      <c r="AI5" s="205"/>
      <c r="AJ5" s="205"/>
      <c r="AK5" s="205"/>
      <c r="AL5" s="206"/>
    </row>
    <row r="6" spans="2:38" s="11" customFormat="1" ht="30" customHeight="1" thickBot="1" x14ac:dyDescent="0.4">
      <c r="B6" s="121" t="s">
        <v>24</v>
      </c>
      <c r="C6" s="152" t="s">
        <v>30</v>
      </c>
      <c r="D6" s="153"/>
      <c r="E6" s="153"/>
      <c r="F6" s="153"/>
      <c r="G6" s="153"/>
      <c r="H6" s="153"/>
      <c r="I6" s="153"/>
      <c r="J6" s="153"/>
      <c r="K6" s="153"/>
      <c r="L6" s="153"/>
      <c r="M6" s="153"/>
      <c r="N6" s="153"/>
      <c r="O6" s="154"/>
      <c r="P6" s="204" t="s">
        <v>42</v>
      </c>
      <c r="Q6" s="205"/>
      <c r="R6" s="205"/>
      <c r="S6" s="205"/>
      <c r="T6" s="205"/>
      <c r="U6" s="205"/>
      <c r="V6" s="205"/>
      <c r="W6" s="205"/>
      <c r="X6" s="205"/>
      <c r="Y6" s="205"/>
      <c r="Z6" s="205"/>
      <c r="AA6" s="205"/>
      <c r="AB6" s="205"/>
      <c r="AC6" s="205"/>
      <c r="AD6" s="205"/>
      <c r="AE6" s="205"/>
      <c r="AF6" s="205"/>
      <c r="AG6" s="205"/>
      <c r="AH6" s="205"/>
      <c r="AI6" s="205"/>
      <c r="AJ6" s="205"/>
      <c r="AK6" s="205"/>
      <c r="AL6" s="206"/>
    </row>
    <row r="7" spans="2:38" s="11" customFormat="1" ht="30" customHeight="1" thickBot="1" x14ac:dyDescent="0.4">
      <c r="B7" s="122" t="s">
        <v>53</v>
      </c>
      <c r="C7" s="135" t="s">
        <v>59</v>
      </c>
      <c r="D7" s="136"/>
      <c r="E7" s="136"/>
      <c r="F7" s="136"/>
      <c r="G7" s="136"/>
      <c r="H7" s="136"/>
      <c r="I7" s="136"/>
      <c r="J7" s="136"/>
      <c r="K7" s="136"/>
      <c r="L7" s="136"/>
      <c r="M7" s="136"/>
      <c r="N7" s="136"/>
      <c r="O7" s="137"/>
      <c r="P7" s="204" t="s">
        <v>73</v>
      </c>
      <c r="Q7" s="205"/>
      <c r="R7" s="205"/>
      <c r="S7" s="205"/>
      <c r="T7" s="205"/>
      <c r="U7" s="205"/>
      <c r="V7" s="205"/>
      <c r="W7" s="205"/>
      <c r="X7" s="205"/>
      <c r="Y7" s="205"/>
      <c r="Z7" s="205"/>
      <c r="AA7" s="205"/>
      <c r="AB7" s="205"/>
      <c r="AC7" s="205"/>
      <c r="AD7" s="205"/>
      <c r="AE7" s="205"/>
      <c r="AF7" s="205"/>
      <c r="AG7" s="205"/>
      <c r="AH7" s="205"/>
      <c r="AI7" s="205"/>
      <c r="AJ7" s="205"/>
      <c r="AK7" s="205"/>
      <c r="AL7" s="206"/>
    </row>
    <row r="8" spans="2:38" s="11" customFormat="1" ht="30" customHeight="1" thickBot="1" x14ac:dyDescent="0.4">
      <c r="B8" s="123" t="s">
        <v>25</v>
      </c>
      <c r="C8" s="138" t="s">
        <v>32</v>
      </c>
      <c r="D8" s="139"/>
      <c r="E8" s="139"/>
      <c r="F8" s="139"/>
      <c r="G8" s="139"/>
      <c r="H8" s="139"/>
      <c r="I8" s="139"/>
      <c r="J8" s="139"/>
      <c r="K8" s="139"/>
      <c r="L8" s="139"/>
      <c r="M8" s="139"/>
      <c r="N8" s="139"/>
      <c r="O8" s="140"/>
      <c r="P8" s="204" t="s">
        <v>43</v>
      </c>
      <c r="Q8" s="205"/>
      <c r="R8" s="205"/>
      <c r="S8" s="205"/>
      <c r="T8" s="205"/>
      <c r="U8" s="205"/>
      <c r="V8" s="205"/>
      <c r="W8" s="205"/>
      <c r="X8" s="205"/>
      <c r="Y8" s="205"/>
      <c r="Z8" s="205"/>
      <c r="AA8" s="205"/>
      <c r="AB8" s="205"/>
      <c r="AC8" s="205"/>
      <c r="AD8" s="205"/>
      <c r="AE8" s="205"/>
      <c r="AF8" s="205"/>
      <c r="AG8" s="205"/>
      <c r="AH8" s="205"/>
      <c r="AI8" s="205"/>
      <c r="AJ8" s="205"/>
      <c r="AK8" s="205"/>
      <c r="AL8" s="206"/>
    </row>
    <row r="9" spans="2:38" s="11" customFormat="1" ht="30" customHeight="1" thickBot="1" x14ac:dyDescent="0.4">
      <c r="B9" s="123" t="s">
        <v>54</v>
      </c>
      <c r="C9" s="141" t="s">
        <v>33</v>
      </c>
      <c r="D9" s="142"/>
      <c r="E9" s="142"/>
      <c r="F9" s="142"/>
      <c r="G9" s="142"/>
      <c r="H9" s="142"/>
      <c r="I9" s="142"/>
      <c r="J9" s="142"/>
      <c r="K9" s="142"/>
      <c r="L9" s="142"/>
      <c r="M9" s="142"/>
      <c r="N9" s="142"/>
      <c r="O9" s="143"/>
      <c r="P9" s="204" t="s">
        <v>44</v>
      </c>
      <c r="Q9" s="205"/>
      <c r="R9" s="205"/>
      <c r="S9" s="205"/>
      <c r="T9" s="205"/>
      <c r="U9" s="205"/>
      <c r="V9" s="205"/>
      <c r="W9" s="205"/>
      <c r="X9" s="205"/>
      <c r="Y9" s="205"/>
      <c r="Z9" s="205"/>
      <c r="AA9" s="205"/>
      <c r="AB9" s="205"/>
      <c r="AC9" s="205"/>
      <c r="AD9" s="205"/>
      <c r="AE9" s="205"/>
      <c r="AF9" s="205"/>
      <c r="AG9" s="205"/>
      <c r="AH9" s="205"/>
      <c r="AI9" s="205"/>
      <c r="AJ9" s="205"/>
      <c r="AK9" s="205"/>
      <c r="AL9" s="206"/>
    </row>
    <row r="10" spans="2:38" s="11" customFormat="1" ht="30" customHeight="1" thickBot="1" x14ac:dyDescent="0.4">
      <c r="B10" s="121" t="s">
        <v>27</v>
      </c>
      <c r="C10" s="127" t="s">
        <v>31</v>
      </c>
      <c r="D10" s="128"/>
      <c r="E10" s="128"/>
      <c r="F10" s="128"/>
      <c r="G10" s="128"/>
      <c r="H10" s="128"/>
      <c r="I10" s="128"/>
      <c r="J10" s="128"/>
      <c r="K10" s="128"/>
      <c r="L10" s="128"/>
      <c r="M10" s="128"/>
      <c r="N10" s="128"/>
      <c r="O10" s="129"/>
      <c r="P10" s="204" t="s">
        <v>45</v>
      </c>
      <c r="Q10" s="205"/>
      <c r="R10" s="205"/>
      <c r="S10" s="205"/>
      <c r="T10" s="205"/>
      <c r="U10" s="205"/>
      <c r="V10" s="205"/>
      <c r="W10" s="205"/>
      <c r="X10" s="205"/>
      <c r="Y10" s="205"/>
      <c r="Z10" s="205"/>
      <c r="AA10" s="205"/>
      <c r="AB10" s="205"/>
      <c r="AC10" s="205"/>
      <c r="AD10" s="205"/>
      <c r="AE10" s="205"/>
      <c r="AF10" s="205"/>
      <c r="AG10" s="205"/>
      <c r="AH10" s="205"/>
      <c r="AI10" s="205"/>
      <c r="AJ10" s="205"/>
      <c r="AK10" s="205"/>
      <c r="AL10" s="206"/>
    </row>
    <row r="11" spans="2:38" s="11" customFormat="1" ht="30" customHeight="1" thickBot="1" x14ac:dyDescent="0.4">
      <c r="B11" s="122" t="s">
        <v>28</v>
      </c>
      <c r="C11" s="130" t="s">
        <v>34</v>
      </c>
      <c r="D11" s="131"/>
      <c r="E11" s="131"/>
      <c r="F11" s="131"/>
      <c r="G11" s="131"/>
      <c r="H11" s="131"/>
      <c r="I11" s="131"/>
      <c r="J11" s="131"/>
      <c r="K11" s="131"/>
      <c r="L11" s="131"/>
      <c r="M11" s="131"/>
      <c r="N11" s="131"/>
      <c r="O11" s="132"/>
      <c r="P11" s="204" t="s">
        <v>46</v>
      </c>
      <c r="Q11" s="205"/>
      <c r="R11" s="205"/>
      <c r="S11" s="205"/>
      <c r="T11" s="205"/>
      <c r="U11" s="205"/>
      <c r="V11" s="205"/>
      <c r="W11" s="205"/>
      <c r="X11" s="205"/>
      <c r="Y11" s="205"/>
      <c r="Z11" s="205"/>
      <c r="AA11" s="205"/>
      <c r="AB11" s="205"/>
      <c r="AC11" s="205"/>
      <c r="AD11" s="205"/>
      <c r="AE11" s="205"/>
      <c r="AF11" s="205"/>
      <c r="AG11" s="205"/>
      <c r="AH11" s="205"/>
      <c r="AI11" s="205"/>
      <c r="AJ11" s="205"/>
      <c r="AK11" s="205"/>
      <c r="AL11" s="206"/>
    </row>
    <row r="12" spans="2:38" s="11" customFormat="1" ht="30" customHeight="1" x14ac:dyDescent="0.35">
      <c r="B12" s="121" t="s">
        <v>29</v>
      </c>
      <c r="C12" s="155" t="s">
        <v>35</v>
      </c>
      <c r="D12" s="156"/>
      <c r="E12" s="156"/>
      <c r="F12" s="156"/>
      <c r="G12" s="156"/>
      <c r="H12" s="156"/>
      <c r="I12" s="156"/>
      <c r="J12" s="156"/>
      <c r="K12" s="156"/>
      <c r="L12" s="156"/>
      <c r="M12" s="156"/>
      <c r="N12" s="156"/>
      <c r="O12" s="157"/>
      <c r="P12" s="207" t="s">
        <v>48</v>
      </c>
      <c r="Q12" s="199"/>
      <c r="R12" s="199"/>
      <c r="S12" s="199"/>
      <c r="T12" s="199"/>
      <c r="U12" s="199"/>
      <c r="V12" s="199"/>
      <c r="W12" s="199"/>
      <c r="X12" s="199"/>
      <c r="Y12" s="199"/>
      <c r="Z12" s="199"/>
      <c r="AA12" s="199"/>
      <c r="AB12" s="199"/>
      <c r="AC12" s="199"/>
      <c r="AD12" s="199"/>
      <c r="AE12" s="199"/>
      <c r="AF12" s="199"/>
      <c r="AG12" s="199"/>
      <c r="AH12" s="199"/>
      <c r="AI12" s="199"/>
      <c r="AJ12" s="199"/>
      <c r="AK12" s="199"/>
      <c r="AL12" s="200"/>
    </row>
    <row r="13" spans="2:38" s="11" customFormat="1" ht="30" customHeight="1" thickBot="1" x14ac:dyDescent="0.4">
      <c r="B13" s="122" t="s">
        <v>55</v>
      </c>
      <c r="C13" s="124" t="s">
        <v>35</v>
      </c>
      <c r="D13" s="125"/>
      <c r="E13" s="125"/>
      <c r="F13" s="125"/>
      <c r="G13" s="125"/>
      <c r="H13" s="125"/>
      <c r="I13" s="125"/>
      <c r="J13" s="125"/>
      <c r="K13" s="125"/>
      <c r="L13" s="125"/>
      <c r="M13" s="125"/>
      <c r="N13" s="125"/>
      <c r="O13" s="126"/>
      <c r="P13" s="208"/>
      <c r="Q13" s="209"/>
      <c r="R13" s="209"/>
      <c r="S13" s="209"/>
      <c r="T13" s="209"/>
      <c r="U13" s="209"/>
      <c r="V13" s="209"/>
      <c r="W13" s="209"/>
      <c r="X13" s="209"/>
      <c r="Y13" s="209"/>
      <c r="Z13" s="209"/>
      <c r="AA13" s="209"/>
      <c r="AB13" s="209"/>
      <c r="AC13" s="209"/>
      <c r="AD13" s="209"/>
      <c r="AE13" s="209"/>
      <c r="AF13" s="209"/>
      <c r="AG13" s="209"/>
      <c r="AH13" s="209"/>
      <c r="AI13" s="209"/>
      <c r="AJ13" s="209"/>
      <c r="AK13" s="209"/>
      <c r="AL13" s="210"/>
    </row>
    <row r="14" spans="2:38" s="11" customFormat="1" ht="40.950000000000003" customHeight="1" x14ac:dyDescent="0.35">
      <c r="B14" s="211" t="s">
        <v>56</v>
      </c>
      <c r="C14" s="211"/>
      <c r="D14" s="211"/>
      <c r="E14" s="211"/>
      <c r="F14" s="211"/>
      <c r="G14" s="211"/>
      <c r="H14" s="211"/>
      <c r="I14" s="211"/>
      <c r="J14" s="211"/>
      <c r="K14" s="211"/>
      <c r="L14" s="211"/>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1"/>
    </row>
    <row r="15" spans="2:38" s="10" customFormat="1" ht="19.95" customHeight="1" x14ac:dyDescent="0.7">
      <c r="B15" s="9"/>
      <c r="AB15" s="11"/>
      <c r="AC15" s="12"/>
      <c r="AE15" s="12"/>
      <c r="AF15" s="11"/>
      <c r="AG15" s="12"/>
      <c r="AI15" s="12"/>
      <c r="AJ15" s="11"/>
      <c r="AK15" s="12"/>
    </row>
    <row r="16" spans="2:38" ht="19.95" customHeight="1" thickBot="1" x14ac:dyDescent="0.4"/>
    <row r="17" spans="2:38" s="3" customFormat="1" ht="19.95" customHeight="1" x14ac:dyDescent="0.35">
      <c r="B17" s="158">
        <f>DATE(CalendarYear,10,1)</f>
        <v>46296</v>
      </c>
      <c r="C17" s="81" t="str">
        <f>IF(DAY(OctSun1)=1,"",IF(AND(YEAR(OctSun1+1)=CalendarYear,MONTH(OctSun1+1)=10),OctSun1+1,""))</f>
        <v/>
      </c>
      <c r="D17" s="81" t="str">
        <f>IF(DAY(OctSun1)=1,"",IF(AND(YEAR(OctSun1+2)=CalendarYear,MONTH(OctSun1+2)=10),OctSun1+2,""))</f>
        <v/>
      </c>
      <c r="E17" s="79" t="str">
        <f>IF(DAY(OctSun1)=1,"",IF(AND(YEAR(OctSun1+3)=CalendarYear,MONTH(OctSun1+3)=10),OctSun1+3,""))</f>
        <v/>
      </c>
      <c r="F17" s="79" t="str">
        <f>IF(DAY(OctSun1)=1,"",IF(AND(YEAR(OctSun1+4)=CalendarYear,MONTH(OctSun1+4)=10),OctSun1+4,""))</f>
        <v/>
      </c>
      <c r="G17" s="79">
        <f>IF(DAY(OctSun1)=1,"",IF(AND(YEAR(OctSun1+5)=CalendarYear,MONTH(OctSun1+5)=10),OctSun1+5,""))</f>
        <v>46296</v>
      </c>
      <c r="H17" s="79">
        <f>IF(DAY(OctSun1)=1,"",IF(AND(YEAR(OctSun1+6)=CalendarYear,MONTH(OctSun1+6)=10),OctSun1+6,""))</f>
        <v>46297</v>
      </c>
      <c r="I17" s="79">
        <f>IF(DAY(OctSun1)=1,IF(AND(YEAR(OctSun1)=CalendarYear,MONTH(OctSun1)=10),OctSun1,""),IF(AND(YEAR(OctSun1+7)=CalendarYear,MONTH(OctSun1+7)=10),OctSun1+7,""))</f>
        <v>46298</v>
      </c>
      <c r="J17" s="79">
        <f>IF(DAY(OctSun1)=1,IF(AND(YEAR(OctSun1+1)=CalendarYear,MONTH(OctSun1+1)=10),OctSun1+1,""),IF(AND(YEAR(OctSun1+8)=CalendarYear,MONTH(OctSun1+8)=10),OctSun1+8,""))</f>
        <v>46299</v>
      </c>
      <c r="K17" s="79">
        <f>IF(DAY(OctSun1)=1,IF(AND(YEAR(OctSun1+2)=CalendarYear,MONTH(OctSun1+2)=10),OctSun1+2,""),IF(AND(YEAR(OctSun1+9)=CalendarYear,MONTH(OctSun1+9)=10),OctSun1+9,""))</f>
        <v>46300</v>
      </c>
      <c r="L17" s="79">
        <f>IF(DAY(OctSun1)=1,IF(AND(YEAR(OctSun1+3)=CalendarYear,MONTH(OctSun1+3)=10),OctSun1+3,""),IF(AND(YEAR(OctSun1+10)=CalendarYear,MONTH(OctSun1+10)=10),OctSun1+10,""))</f>
        <v>46301</v>
      </c>
      <c r="M17" s="79">
        <f>IF(DAY(OctSun1)=1,IF(AND(YEAR(OctSun1+4)=CalendarYear,MONTH(OctSun1+4)=10),OctSun1+4,""),IF(AND(YEAR(OctSun1+11)=CalendarYear,MONTH(OctSun1+11)=10),OctSun1+11,""))</f>
        <v>46302</v>
      </c>
      <c r="N17" s="79">
        <f>IF(DAY(OctSun1)=1,IF(AND(YEAR(OctSun1+6)=CalendarYear,MONTH(OctSun1+6)=10),OctSun1+6,""),IF(AND(YEAR(OctSun1+13)=CalendarYear,MONTH(OctSun1+13)=10),OctSun1+13,""))</f>
        <v>46304</v>
      </c>
      <c r="O17" s="79">
        <f>IF(DAY(OctSun1)=1,IF(AND(YEAR(OctSun1+7)=CalendarYear,MONTH(OctSun1+7)=10),OctSun1+7,""),IF(AND(YEAR(OctSun1+14)=CalendarYear,MONTH(OctSun1+14)=10),OctSun1+14,""))</f>
        <v>46305</v>
      </c>
      <c r="P17" s="79">
        <f>IF(DAY(OctSun1)=1,IF(AND(YEAR(OctSun1+8)=CalendarYear,MONTH(OctSun1+8)=10),OctSun1+8,""),IF(AND(YEAR(OctSun1+15)=CalendarYear,MONTH(OctSun1+15)=10),OctSun1+15,""))</f>
        <v>46306</v>
      </c>
      <c r="Q17" s="79">
        <f>IF(DAY(OctSun1)=1,IF(AND(YEAR(OctSun1+9)=CalendarYear,MONTH(OctSun1+9)=10),OctSun1+9,""),IF(AND(YEAR(OctSun1+16)=CalendarYear,MONTH(OctSun1+16)=10),OctSun1+16,""))</f>
        <v>46307</v>
      </c>
      <c r="R17" s="79">
        <f>IF(DAY(OctSun1)=1,IF(AND(YEAR(OctSun1+10)=CalendarYear,MONTH(OctSun1+10)=10),OctSun1+10,""),IF(AND(YEAR(OctSun1+17)=CalendarYear,MONTH(OctSun1+17)=10),OctSun1+17,""))</f>
        <v>46308</v>
      </c>
      <c r="S17" s="79">
        <f>IF(DAY(OctSun1)=1,IF(AND(YEAR(OctSun1+11)=CalendarYear,MONTH(OctSun1+11)=10),OctSun1+11,""),IF(AND(YEAR(OctSun1+18)=CalendarYear,MONTH(OctSun1+18)=10),OctSun1+18,""))</f>
        <v>46309</v>
      </c>
      <c r="T17" s="79">
        <f>IF(DAY(OctSun1)=1,IF(AND(YEAR(OctSun1+12)=CalendarYear,MONTH(OctSun1+12)=10),OctSun1+12,""),IF(AND(YEAR(OctSun1+19)=CalendarYear,MONTH(OctSun1+19)=10),OctSun1+19,""))</f>
        <v>46310</v>
      </c>
      <c r="U17" s="79">
        <f>IF(DAY(OctSun1)=1,IF(AND(YEAR(OctSun1+13)=CalendarYear,MONTH(OctSun1+13)=10),OctSun1+13,""),IF(AND(YEAR(OctSun1+20)=CalendarYear,MONTH(OctSun1+20)=10),OctSun1+20,""))</f>
        <v>46311</v>
      </c>
      <c r="V17" s="79">
        <f>IF(DAY(OctSun1)=1,IF(AND(YEAR(OctSun1+14)=CalendarYear,MONTH(OctSun1+14)=10),OctSun1+14,""),IF(AND(YEAR(OctSun1+21)=CalendarYear,MONTH(OctSun1+21)=10),OctSun1+21,""))</f>
        <v>46312</v>
      </c>
      <c r="W17" s="79">
        <f>IF(DAY(OctSun1)=1,IF(AND(YEAR(OctSun1+15)=CalendarYear,MONTH(OctSun1+15)=10),OctSun1+15,""),IF(AND(YEAR(OctSun1+22)=CalendarYear,MONTH(OctSun1+22)=10),OctSun1+22,""))</f>
        <v>46313</v>
      </c>
      <c r="X17" s="79">
        <f>IF(DAY(OctSun1)=1,IF(AND(YEAR(OctSun1+16)=CalendarYear,MONTH(OctSun1+16)=10),OctSun1+16,""),IF(AND(YEAR(OctSun1+23)=CalendarYear,MONTH(OctSun1+23)=10),OctSun1+23,""))</f>
        <v>46314</v>
      </c>
      <c r="Y17" s="79">
        <f>IF(DAY(OctSun1)=1,IF(AND(YEAR(OctSun1+17)=CalendarYear,MONTH(OctSun1+17)=10),OctSun1+17,""),IF(AND(YEAR(OctSun1+24)=CalendarYear,MONTH(OctSun1+24)=10),OctSun1+24,""))</f>
        <v>46315</v>
      </c>
      <c r="Z17" s="79">
        <f>IF(DAY(OctSun1)=1,IF(AND(YEAR(OctSun1+18)=CalendarYear,MONTH(OctSun1+18)=10),OctSun1+18,""),IF(AND(YEAR(OctSun1+25)=CalendarYear,MONTH(OctSun1+25)=10),OctSun1+25,""))</f>
        <v>46316</v>
      </c>
      <c r="AA17" s="79">
        <f>IF(DAY(OctSun1)=1,IF(AND(YEAR(OctSun1+19)=CalendarYear,MONTH(OctSun1+19)=10),OctSun1+19,""),IF(AND(YEAR(OctSun1+26)=CalendarYear,MONTH(OctSun1+26)=10),OctSun1+26,""))</f>
        <v>46317</v>
      </c>
      <c r="AB17" s="79">
        <f>IF(DAY(OctSun1)=1,IF(AND(YEAR(OctSun1+20)=CalendarYear,MONTH(OctSun1+20)=10),OctSun1+20,""),IF(AND(YEAR(OctSun1+27)=CalendarYear,MONTH(OctSun1+27)=10),OctSun1+27,""))</f>
        <v>46318</v>
      </c>
      <c r="AC17" s="79">
        <f>IF(DAY(OctSun1)=1,IF(AND(YEAR(OctSun1+21)=CalendarYear,MONTH(OctSun1+21)=10),OctSun1+21,""),IF(AND(YEAR(OctSun1+28)=CalendarYear,MONTH(OctSun1+28)=10),OctSun1+28,""))</f>
        <v>46319</v>
      </c>
      <c r="AD17" s="79">
        <f>IF(DAY(OctSun1)=1,IF(AND(YEAR(OctSun1+22)=CalendarYear,MONTH(OctSun1+22)=10),OctSun1+22,""),IF(AND(YEAR(OctSun1+29)=CalendarYear,MONTH(OctSun1+29)=10),OctSun1+29,""))</f>
        <v>46320</v>
      </c>
      <c r="AE17" s="79">
        <f>IF(DAY(OctSun1)=1,IF(AND(YEAR(OctSun1+23)=CalendarYear,MONTH(OctSun1+23)=10),OctSun1+23,""),IF(AND(YEAR(OctSun1+30)=CalendarYear,MONTH(OctSun1+30)=10),OctSun1+30,""))</f>
        <v>46321</v>
      </c>
      <c r="AF17" s="79">
        <f>IF(DAY(OctSun1)=1,IF(AND(YEAR(OctSun1+24)=CalendarYear,MONTH(OctSun1+24)=10),OctSun1+24,""),IF(AND(YEAR(OctSun1+31)=CalendarYear,MONTH(OctSun1+31)=10),OctSun1+31,""))</f>
        <v>46322</v>
      </c>
      <c r="AG17" s="79">
        <f>IF(DAY(OctSun1)=1,IF(AND(YEAR(OctSun1+25)=CalendarYear,MONTH(OctSun1+25)=10),OctSun1+25,""),IF(AND(YEAR(OctSun1+32)=CalendarYear,MONTH(OctSun1+32)=10),OctSun1+32,""))</f>
        <v>46323</v>
      </c>
      <c r="AH17" s="79">
        <f>IF(DAY(OctSun1)=1,IF(AND(YEAR(OctSun1+26)=CalendarYear,MONTH(OctSun1+26)=10),OctSun1+26,""),IF(AND(YEAR(OctSun1+33)=CalendarYear,MONTH(OctSun1+33)=10),OctSun1+33,""))</f>
        <v>46324</v>
      </c>
      <c r="AI17" s="79">
        <f>IF(DAY(OctSun1)=1,IF(AND(YEAR(OctSun1+27)=CalendarYear,MONTH(OctSun1+27)=10),OctSun1+27,""),IF(AND(YEAR(OctSun1+34)=CalendarYear,MONTH(OctSun1+34)=10),OctSun1+34,""))</f>
        <v>46325</v>
      </c>
      <c r="AJ17" s="79">
        <f>IF(DAY(OctSun1)=1,IF(AND(YEAR(OctSun1+28)=CalendarYear,MONTH(OctSun1+28)=10),OctSun1+28,""),IF(AND(YEAR(OctSun1+35)=CalendarYear,MONTH(OctSun1+35)=10),OctSun1+35,""))</f>
        <v>46326</v>
      </c>
      <c r="AK17" s="81" t="str">
        <f>IF(DAY(OctSun1)=1,IF(AND(YEAR(OctSun1+29)=CalendarYear,MONTH(OctSun1+29)=10),OctSun1+29,""),IF(AND(YEAR(OctSun1+36)=CalendarYear,MONTH(OctSun1+36)=10),OctSun1+36,""))</f>
        <v/>
      </c>
      <c r="AL17" s="82" t="str">
        <f>IF(DAY(OctSun1)=1,IF(AND(YEAR(OctSun1+30)=CalendarYear,MONTH(OctSun1+30)=10),OctSun1+30,""),IF(AND(YEAR(OctSun1+37)=CalendarYear,MONTH(OctSun1+37)=10),OctSun1+37,""))</f>
        <v/>
      </c>
    </row>
    <row r="18" spans="2:38" s="3" customFormat="1" ht="19.95" customHeight="1" thickBot="1" x14ac:dyDescent="0.4">
      <c r="B18" s="159"/>
      <c r="C18" s="4" t="s">
        <v>0</v>
      </c>
      <c r="D18" s="4" t="s">
        <v>1</v>
      </c>
      <c r="E18" s="28" t="s">
        <v>2</v>
      </c>
      <c r="F18" s="28" t="s">
        <v>3</v>
      </c>
      <c r="G18" s="28" t="s">
        <v>4</v>
      </c>
      <c r="H18" s="28" t="s">
        <v>5</v>
      </c>
      <c r="I18" s="28" t="s">
        <v>6</v>
      </c>
      <c r="J18" s="28" t="s">
        <v>0</v>
      </c>
      <c r="K18" s="28" t="s">
        <v>1</v>
      </c>
      <c r="L18" s="28" t="s">
        <v>2</v>
      </c>
      <c r="M18" s="28" t="s">
        <v>3</v>
      </c>
      <c r="N18" s="28" t="s">
        <v>5</v>
      </c>
      <c r="O18" s="28" t="s">
        <v>6</v>
      </c>
      <c r="P18" s="28" t="s">
        <v>0</v>
      </c>
      <c r="Q18" s="28" t="s">
        <v>1</v>
      </c>
      <c r="R18" s="28" t="s">
        <v>2</v>
      </c>
      <c r="S18" s="28" t="s">
        <v>3</v>
      </c>
      <c r="T18" s="28" t="s">
        <v>4</v>
      </c>
      <c r="U18" s="28" t="s">
        <v>5</v>
      </c>
      <c r="V18" s="28" t="s">
        <v>6</v>
      </c>
      <c r="W18" s="28" t="s">
        <v>0</v>
      </c>
      <c r="X18" s="28" t="s">
        <v>1</v>
      </c>
      <c r="Y18" s="28" t="s">
        <v>2</v>
      </c>
      <c r="Z18" s="28" t="s">
        <v>3</v>
      </c>
      <c r="AA18" s="28" t="s">
        <v>4</v>
      </c>
      <c r="AB18" s="28" t="s">
        <v>5</v>
      </c>
      <c r="AC18" s="28" t="s">
        <v>6</v>
      </c>
      <c r="AD18" s="28" t="s">
        <v>0</v>
      </c>
      <c r="AE18" s="28" t="s">
        <v>1</v>
      </c>
      <c r="AF18" s="28" t="s">
        <v>2</v>
      </c>
      <c r="AG18" s="28" t="s">
        <v>3</v>
      </c>
      <c r="AH18" s="28" t="s">
        <v>4</v>
      </c>
      <c r="AI18" s="28" t="s">
        <v>5</v>
      </c>
      <c r="AJ18" s="28" t="s">
        <v>6</v>
      </c>
      <c r="AK18" s="4" t="s">
        <v>0</v>
      </c>
      <c r="AL18" s="83" t="s">
        <v>1</v>
      </c>
    </row>
    <row r="19" spans="2:38" ht="19.95" customHeight="1" thickBot="1" x14ac:dyDescent="0.4">
      <c r="B19" s="84"/>
      <c r="C19" s="85"/>
      <c r="D19" s="85"/>
      <c r="E19" s="85"/>
      <c r="F19" s="85"/>
      <c r="G19" s="92"/>
      <c r="H19" s="92"/>
      <c r="I19" s="85"/>
      <c r="J19" s="85"/>
      <c r="K19" s="164"/>
      <c r="L19" s="165"/>
      <c r="M19" s="165"/>
      <c r="N19" s="165"/>
      <c r="O19" s="85"/>
      <c r="P19" s="85"/>
      <c r="Q19" s="94"/>
      <c r="R19" s="94"/>
      <c r="S19" s="94"/>
      <c r="T19" s="94"/>
      <c r="U19" s="94"/>
      <c r="V19" s="85"/>
      <c r="W19" s="85"/>
      <c r="X19" s="87"/>
      <c r="Y19" s="87"/>
      <c r="Z19" s="87"/>
      <c r="AA19" s="87"/>
      <c r="AB19" s="87"/>
      <c r="AC19" s="85"/>
      <c r="AD19" s="85"/>
      <c r="AE19" s="118"/>
      <c r="AF19" s="118"/>
      <c r="AG19" s="118"/>
      <c r="AH19" s="118"/>
      <c r="AI19" s="118"/>
      <c r="AJ19" s="85"/>
      <c r="AK19" s="85"/>
      <c r="AL19" s="91"/>
    </row>
    <row r="21" spans="2:38" s="3" customFormat="1" ht="19.95" customHeight="1" x14ac:dyDescent="0.35">
      <c r="B21" s="160">
        <f>DATE(CalendarYear,11,1)</f>
        <v>46327</v>
      </c>
      <c r="C21" s="22">
        <f>IF(DAY(NovSun1)=1,"",IF(AND(YEAR(NovSun1+1)=CalendarYear,MONTH(NovSun1+1)=11),NovSun1+1,""))</f>
        <v>46327</v>
      </c>
      <c r="D21" s="22">
        <f>IF(DAY(NovSun1)=1,"",IF(AND(YEAR(NovSun1+2)=CalendarYear,MONTH(NovSun1+2)=11),NovSun1+2,""))</f>
        <v>46328</v>
      </c>
      <c r="E21" s="22">
        <f>IF(DAY(NovSun1)=1,"",IF(AND(YEAR(NovSun1+3)=CalendarYear,MONTH(NovSun1+3)=11),NovSun1+3,""))</f>
        <v>46329</v>
      </c>
      <c r="F21" s="22">
        <f>IF(DAY(NovSun1)=1,"",IF(AND(YEAR(NovSun1+4)=CalendarYear,MONTH(NovSun1+4)=11),NovSun1+4,""))</f>
        <v>46330</v>
      </c>
      <c r="G21" s="22">
        <f>IF(DAY(NovSun1)=1,"",IF(AND(YEAR(NovSun1+5)=CalendarYear,MONTH(NovSun1+5)=11),NovSun1+5,""))</f>
        <v>46331</v>
      </c>
      <c r="H21" s="22">
        <f>IF(DAY(NovSun1)=1,"",IF(AND(YEAR(NovSun1+6)=CalendarYear,MONTH(NovSun1+6)=11),NovSun1+6,""))</f>
        <v>46332</v>
      </c>
      <c r="I21" s="22">
        <f>IF(DAY(NovSun1)=1,IF(AND(YEAR(NovSun1)=CalendarYear,MONTH(NovSun1)=11),NovSun1,""),IF(AND(YEAR(NovSun1+7)=CalendarYear,MONTH(NovSun1+7)=11),NovSun1+7,""))</f>
        <v>46333</v>
      </c>
      <c r="J21" s="22">
        <f>IF(DAY(NovSun1)=1,IF(AND(YEAR(NovSun1+1)=CalendarYear,MONTH(NovSun1+1)=11),NovSun1+1,""),IF(AND(YEAR(NovSun1+8)=CalendarYear,MONTH(NovSun1+8)=11),NovSun1+8,""))</f>
        <v>46334</v>
      </c>
      <c r="K21" s="22">
        <f>IF(DAY(NovSun1)=1,IF(AND(YEAR(NovSun1+2)=CalendarYear,MONTH(NovSun1+2)=11),NovSun1+2,""),IF(AND(YEAR(NovSun1+9)=CalendarYear,MONTH(NovSun1+9)=11),NovSun1+9,""))</f>
        <v>46335</v>
      </c>
      <c r="L21" s="22">
        <f>IF(DAY(NovSun1)=1,IF(AND(YEAR(NovSun1+3)=CalendarYear,MONTH(NovSun1+3)=11),NovSun1+3,""),IF(AND(YEAR(NovSun1+10)=CalendarYear,MONTH(NovSun1+10)=11),NovSun1+10,""))</f>
        <v>46336</v>
      </c>
      <c r="M21" s="22">
        <f>IF(DAY(NovSun1)=1,IF(AND(YEAR(NovSun1+4)=CalendarYear,MONTH(NovSun1+4)=11),NovSun1+4,""),IF(AND(YEAR(NovSun1+11)=CalendarYear,MONTH(NovSun1+11)=11),NovSun1+11,""))</f>
        <v>46337</v>
      </c>
      <c r="N21" s="22">
        <f>IF(DAY(NovSun1)=1,IF(AND(YEAR(NovSun1+6)=CalendarYear,MONTH(NovSun1+6)=11),NovSun1+6,""),IF(AND(YEAR(NovSun1+13)=CalendarYear,MONTH(NovSun1+13)=11),NovSun1+13,""))</f>
        <v>46339</v>
      </c>
      <c r="O21" s="22">
        <f>IF(DAY(NovSun1)=1,IF(AND(YEAR(NovSun1+7)=CalendarYear,MONTH(NovSun1+7)=11),NovSun1+7,""),IF(AND(YEAR(NovSun1+14)=CalendarYear,MONTH(NovSun1+14)=11),NovSun1+14,""))</f>
        <v>46340</v>
      </c>
      <c r="P21" s="22">
        <f>IF(DAY(NovSun1)=1,IF(AND(YEAR(NovSun1+8)=CalendarYear,MONTH(NovSun1+8)=11),NovSun1+8,""),IF(AND(YEAR(NovSun1+15)=CalendarYear,MONTH(NovSun1+15)=11),NovSun1+15,""))</f>
        <v>46341</v>
      </c>
      <c r="Q21" s="22">
        <f>IF(DAY(NovSun1)=1,IF(AND(YEAR(NovSun1+9)=CalendarYear,MONTH(NovSun1+9)=11),NovSun1+9,""),IF(AND(YEAR(NovSun1+16)=CalendarYear,MONTH(NovSun1+16)=11),NovSun1+16,""))</f>
        <v>46342</v>
      </c>
      <c r="R21" s="22">
        <f>IF(DAY(NovSun1)=1,IF(AND(YEAR(NovSun1+10)=CalendarYear,MONTH(NovSun1+10)=11),NovSun1+10,""),IF(AND(YEAR(NovSun1+17)=CalendarYear,MONTH(NovSun1+17)=11),NovSun1+17,""))</f>
        <v>46343</v>
      </c>
      <c r="S21" s="22">
        <f>IF(DAY(NovSun1)=1,IF(AND(YEAR(NovSun1+11)=CalendarYear,MONTH(NovSun1+11)=11),NovSun1+11,""),IF(AND(YEAR(NovSun1+18)=CalendarYear,MONTH(NovSun1+18)=11),NovSun1+18,""))</f>
        <v>46344</v>
      </c>
      <c r="T21" s="22">
        <f>IF(DAY(NovSun1)=1,IF(AND(YEAR(NovSun1+12)=CalendarYear,MONTH(NovSun1+12)=11),NovSun1+12,""),IF(AND(YEAR(NovSun1+19)=CalendarYear,MONTH(NovSun1+19)=11),NovSun1+19,""))</f>
        <v>46345</v>
      </c>
      <c r="U21" s="22">
        <f>IF(DAY(NovSun1)=1,IF(AND(YEAR(NovSun1+13)=CalendarYear,MONTH(NovSun1+13)=11),NovSun1+13,""),IF(AND(YEAR(NovSun1+20)=CalendarYear,MONTH(NovSun1+20)=11),NovSun1+20,""))</f>
        <v>46346</v>
      </c>
      <c r="V21" s="22">
        <f>IF(DAY(NovSun1)=1,IF(AND(YEAR(NovSun1+14)=CalendarYear,MONTH(NovSun1+14)=11),NovSun1+14,""),IF(AND(YEAR(NovSun1+21)=CalendarYear,MONTH(NovSun1+21)=11),NovSun1+21,""))</f>
        <v>46347</v>
      </c>
      <c r="W21" s="22">
        <f>IF(DAY(NovSun1)=1,IF(AND(YEAR(NovSun1+15)=CalendarYear,MONTH(NovSun1+15)=11),NovSun1+15,""),IF(AND(YEAR(NovSun1+22)=CalendarYear,MONTH(NovSun1+22)=11),NovSun1+22,""))</f>
        <v>46348</v>
      </c>
      <c r="X21" s="22">
        <f>IF(DAY(NovSun1)=1,IF(AND(YEAR(NovSun1+16)=CalendarYear,MONTH(NovSun1+16)=11),NovSun1+16,""),IF(AND(YEAR(NovSun1+23)=CalendarYear,MONTH(NovSun1+23)=11),NovSun1+23,""))</f>
        <v>46349</v>
      </c>
      <c r="Y21" s="22">
        <f>IF(DAY(NovSun1)=1,IF(AND(YEAR(NovSun1+17)=CalendarYear,MONTH(NovSun1+17)=11),NovSun1+17,""),IF(AND(YEAR(NovSun1+24)=CalendarYear,MONTH(NovSun1+24)=11),NovSun1+24,""))</f>
        <v>46350</v>
      </c>
      <c r="Z21" s="22">
        <f>IF(DAY(NovSun1)=1,IF(AND(YEAR(NovSun1+18)=CalendarYear,MONTH(NovSun1+18)=11),NovSun1+18,""),IF(AND(YEAR(NovSun1+25)=CalendarYear,MONTH(NovSun1+25)=11),NovSun1+25,""))</f>
        <v>46351</v>
      </c>
      <c r="AA21" s="22">
        <f>IF(DAY(NovSun1)=1,IF(AND(YEAR(NovSun1+19)=CalendarYear,MONTH(NovSun1+19)=11),NovSun1+19,""),IF(AND(YEAR(NovSun1+26)=CalendarYear,MONTH(NovSun1+26)=11),NovSun1+26,""))</f>
        <v>46352</v>
      </c>
      <c r="AB21" s="22">
        <f>IF(DAY(NovSun1)=1,IF(AND(YEAR(NovSun1+20)=CalendarYear,MONTH(NovSun1+20)=11),NovSun1+20,""),IF(AND(YEAR(NovSun1+27)=CalendarYear,MONTH(NovSun1+27)=11),NovSun1+27,""))</f>
        <v>46353</v>
      </c>
      <c r="AC21" s="22">
        <f>IF(DAY(NovSun1)=1,IF(AND(YEAR(NovSun1+21)=CalendarYear,MONTH(NovSun1+21)=11),NovSun1+21,""),IF(AND(YEAR(NovSun1+28)=CalendarYear,MONTH(NovSun1+28)=11),NovSun1+28,""))</f>
        <v>46354</v>
      </c>
      <c r="AD21" s="22">
        <f>IF(DAY(NovSun1)=1,IF(AND(YEAR(NovSun1+22)=CalendarYear,MONTH(NovSun1+22)=11),NovSun1+22,""),IF(AND(YEAR(NovSun1+29)=CalendarYear,MONTH(NovSun1+29)=11),NovSun1+29,""))</f>
        <v>46355</v>
      </c>
      <c r="AE21" s="22">
        <f>IF(DAY(NovSun1)=1,IF(AND(YEAR(NovSun1+23)=CalendarYear,MONTH(NovSun1+23)=11),NovSun1+23,""),IF(AND(YEAR(NovSun1+30)=CalendarYear,MONTH(NovSun1+30)=11),NovSun1+30,""))</f>
        <v>46356</v>
      </c>
      <c r="AF21" s="22" t="str">
        <f>IF(DAY(NovSun1)=1,IF(AND(YEAR(NovSun1+24)=CalendarYear,MONTH(NovSun1+24)=11),NovSun1+24,""),IF(AND(YEAR(NovSun1+31)=CalendarYear,MONTH(NovSun1+31)=11),NovSun1+31,""))</f>
        <v/>
      </c>
      <c r="AG21" s="22" t="str">
        <f>IF(DAY(NovSun1)=1,IF(AND(YEAR(NovSun1+25)=CalendarYear,MONTH(NovSun1+25)=11),NovSun1+25,""),IF(AND(YEAR(NovSun1+32)=CalendarYear,MONTH(NovSun1+32)=11),NovSun1+32,""))</f>
        <v/>
      </c>
      <c r="AH21" s="22" t="str">
        <f>IF(DAY(NovSun1)=1,IF(AND(YEAR(NovSun1+26)=CalendarYear,MONTH(NovSun1+26)=11),NovSun1+26,""),IF(AND(YEAR(NovSun1+33)=CalendarYear,MONTH(NovSun1+33)=11),NovSun1+33,""))</f>
        <v/>
      </c>
      <c r="AI21" s="22" t="str">
        <f>IF(DAY(NovSun1)=1,IF(AND(YEAR(NovSun1+27)=CalendarYear,MONTH(NovSun1+27)=11),NovSun1+27,""),IF(AND(YEAR(NovSun1+34)=CalendarYear,MONTH(NovSun1+34)=11),NovSun1+34,""))</f>
        <v/>
      </c>
      <c r="AJ21" s="22" t="str">
        <f>IF(DAY(NovSun1)=1,IF(AND(YEAR(NovSun1+28)=CalendarYear,MONTH(NovSun1+28)=11),NovSun1+28,""),IF(AND(YEAR(NovSun1+35)=CalendarYear,MONTH(NovSun1+35)=11),NovSun1+35,""))</f>
        <v/>
      </c>
      <c r="AK21" s="22" t="str">
        <f>IF(DAY(NovSun1)=1,IF(AND(YEAR(NovSun1+29)=CalendarYear,MONTH(NovSun1+29)=11),NovSun1+29,""),IF(AND(YEAR(NovSun1+36)=CalendarYear,MONTH(NovSun1+36)=11),NovSun1+36,""))</f>
        <v/>
      </c>
      <c r="AL21" s="2" t="str">
        <f>IF(DAY(NovSun1)=1,IF(AND(YEAR(NovSun1+30)=CalendarYear,MONTH(NovSun1+30)=11),NovSun1+30,""),IF(AND(YEAR(NovSun1+37)=CalendarYear,MONTH(NovSun1+37)=11),NovSun1+37,""))</f>
        <v/>
      </c>
    </row>
    <row r="22" spans="2:38" s="3" customFormat="1" ht="19.95" customHeight="1" thickBot="1" x14ac:dyDescent="0.4">
      <c r="B22" s="161"/>
      <c r="C22" s="28" t="s">
        <v>0</v>
      </c>
      <c r="D22" s="28" t="s">
        <v>1</v>
      </c>
      <c r="E22" s="28" t="s">
        <v>2</v>
      </c>
      <c r="F22" s="28" t="s">
        <v>3</v>
      </c>
      <c r="G22" s="28" t="s">
        <v>4</v>
      </c>
      <c r="H22" s="28" t="s">
        <v>5</v>
      </c>
      <c r="I22" s="28" t="s">
        <v>6</v>
      </c>
      <c r="J22" s="28" t="s">
        <v>0</v>
      </c>
      <c r="K22" s="28" t="s">
        <v>1</v>
      </c>
      <c r="L22" s="28" t="s">
        <v>2</v>
      </c>
      <c r="M22" s="28" t="s">
        <v>3</v>
      </c>
      <c r="N22" s="28" t="s">
        <v>5</v>
      </c>
      <c r="O22" s="28" t="s">
        <v>6</v>
      </c>
      <c r="P22" s="28" t="s">
        <v>0</v>
      </c>
      <c r="Q22" s="28" t="s">
        <v>1</v>
      </c>
      <c r="R22" s="28" t="s">
        <v>2</v>
      </c>
      <c r="S22" s="28" t="s">
        <v>3</v>
      </c>
      <c r="T22" s="28" t="s">
        <v>4</v>
      </c>
      <c r="U22" s="28" t="s">
        <v>5</v>
      </c>
      <c r="V22" s="28" t="s">
        <v>6</v>
      </c>
      <c r="W22" s="28" t="s">
        <v>0</v>
      </c>
      <c r="X22" s="28" t="s">
        <v>1</v>
      </c>
      <c r="Y22" s="28" t="s">
        <v>2</v>
      </c>
      <c r="Z22" s="28" t="s">
        <v>3</v>
      </c>
      <c r="AA22" s="28" t="s">
        <v>4</v>
      </c>
      <c r="AB22" s="28" t="s">
        <v>5</v>
      </c>
      <c r="AC22" s="28" t="s">
        <v>6</v>
      </c>
      <c r="AD22" s="28" t="s">
        <v>0</v>
      </c>
      <c r="AE22" s="28" t="s">
        <v>1</v>
      </c>
      <c r="AF22" s="28" t="s">
        <v>2</v>
      </c>
      <c r="AG22" s="28" t="s">
        <v>3</v>
      </c>
      <c r="AH22" s="28" t="s">
        <v>4</v>
      </c>
      <c r="AI22" s="28" t="s">
        <v>5</v>
      </c>
      <c r="AJ22" s="28" t="s">
        <v>6</v>
      </c>
      <c r="AK22" s="28" t="s">
        <v>0</v>
      </c>
      <c r="AL22" s="5" t="s">
        <v>1</v>
      </c>
    </row>
    <row r="23" spans="2:38" ht="19.95" customHeight="1" thickBot="1" x14ac:dyDescent="0.4">
      <c r="B23" s="14"/>
      <c r="C23" s="15"/>
      <c r="D23" s="162"/>
      <c r="E23" s="163"/>
      <c r="F23" s="163"/>
      <c r="G23" s="163"/>
      <c r="H23" s="163"/>
      <c r="I23" s="15"/>
      <c r="J23" s="15"/>
      <c r="K23" s="164"/>
      <c r="L23" s="165"/>
      <c r="M23" s="165"/>
      <c r="N23" s="165"/>
      <c r="O23" s="15"/>
      <c r="P23" s="15"/>
      <c r="Q23" s="94"/>
      <c r="R23" s="94"/>
      <c r="S23" s="94"/>
      <c r="T23" s="94"/>
      <c r="U23" s="94"/>
      <c r="V23" s="15"/>
      <c r="W23" s="15"/>
      <c r="X23" s="87"/>
      <c r="Y23" s="87"/>
      <c r="Z23" s="87"/>
      <c r="AA23" s="87"/>
      <c r="AB23" s="87"/>
      <c r="AC23" s="15"/>
      <c r="AD23" s="15"/>
      <c r="AE23" s="118"/>
      <c r="AF23" s="72"/>
      <c r="AG23" s="72"/>
      <c r="AH23" s="72"/>
      <c r="AI23" s="15"/>
      <c r="AJ23" s="15"/>
      <c r="AK23" s="15"/>
      <c r="AL23" s="15"/>
    </row>
    <row r="24" spans="2:38" ht="19.95" customHeight="1" thickBot="1" x14ac:dyDescent="0.4"/>
    <row r="25" spans="2:38" s="3" customFormat="1" ht="19.95" customHeight="1" x14ac:dyDescent="0.35">
      <c r="B25" s="158">
        <f>DATE(CalendarYear,12,1)</f>
        <v>46357</v>
      </c>
      <c r="C25" s="79" t="str">
        <f>IF(DAY(DecSun1)=1,"",IF(AND(YEAR(DecSun1+1)=CalendarYear,MONTH(DecSun1+1)=12),DecSun1+1,""))</f>
        <v/>
      </c>
      <c r="D25" s="79" t="str">
        <f>IF(DAY(DecSun1)=1,"",IF(AND(YEAR(DecSun1+2)=CalendarYear,MONTH(DecSun1+2)=12),DecSun1+2,""))</f>
        <v/>
      </c>
      <c r="E25" s="79">
        <f>IF(DAY(DecSun1)=1,"",IF(AND(YEAR(DecSun1+3)=CalendarYear,MONTH(DecSun1+3)=12),DecSun1+3,""))</f>
        <v>46357</v>
      </c>
      <c r="F25" s="79">
        <f>IF(DAY(DecSun1)=1,"",IF(AND(YEAR(DecSun1+4)=CalendarYear,MONTH(DecSun1+4)=12),DecSun1+4,""))</f>
        <v>46358</v>
      </c>
      <c r="G25" s="79">
        <f>IF(DAY(DecSun1)=1,"",IF(AND(YEAR(DecSun1+5)=CalendarYear,MONTH(DecSun1+5)=12),DecSun1+5,""))</f>
        <v>46359</v>
      </c>
      <c r="H25" s="79">
        <f>IF(DAY(DecSun1)=1,"",IF(AND(YEAR(DecSun1+6)=CalendarYear,MONTH(DecSun1+6)=12),DecSun1+6,""))</f>
        <v>46360</v>
      </c>
      <c r="I25" s="79">
        <f>IF(DAY(DecSun1)=1,IF(AND(YEAR(DecSun1)=CalendarYear,MONTH(DecSun1)=12),DecSun1,""),IF(AND(YEAR(DecSun1+7)=CalendarYear,MONTH(DecSun1+7)=12),DecSun1+7,""))</f>
        <v>46361</v>
      </c>
      <c r="J25" s="79">
        <f>IF(DAY(DecSun1)=1,IF(AND(YEAR(DecSun1+1)=CalendarYear,MONTH(DecSun1+1)=12),DecSun1+1,""),IF(AND(YEAR(DecSun1+8)=CalendarYear,MONTH(DecSun1+8)=12),DecSun1+8,""))</f>
        <v>46362</v>
      </c>
      <c r="K25" s="79">
        <f>IF(DAY(DecSun1)=1,IF(AND(YEAR(DecSun1+2)=CalendarYear,MONTH(DecSun1+2)=12),DecSun1+2,""),IF(AND(YEAR(DecSun1+9)=CalendarYear,MONTH(DecSun1+9)=12),DecSun1+9,""))</f>
        <v>46363</v>
      </c>
      <c r="L25" s="79">
        <f>IF(DAY(DecSun1)=1,IF(AND(YEAR(DecSun1+3)=CalendarYear,MONTH(DecSun1+3)=12),DecSun1+3,""),IF(AND(YEAR(DecSun1+10)=CalendarYear,MONTH(DecSun1+10)=12),DecSun1+10,""))</f>
        <v>46364</v>
      </c>
      <c r="M25" s="79">
        <f>IF(DAY(DecSun1)=1,IF(AND(YEAR(DecSun1+4)=CalendarYear,MONTH(DecSun1+4)=12),DecSun1+4,""),IF(AND(YEAR(DecSun1+11)=CalendarYear,MONTH(DecSun1+11)=12),DecSun1+11,""))</f>
        <v>46365</v>
      </c>
      <c r="N25" s="79">
        <f>IF(DAY(DecSun1)=1,IF(AND(YEAR(DecSun1+6)=CalendarYear,MONTH(DecSun1+6)=12),DecSun1+6,""),IF(AND(YEAR(DecSun1+13)=CalendarYear,MONTH(DecSun1+13)=12),DecSun1+13,""))</f>
        <v>46367</v>
      </c>
      <c r="O25" s="79">
        <f>IF(DAY(DecSun1)=1,IF(AND(YEAR(DecSun1+7)=CalendarYear,MONTH(DecSun1+7)=12),DecSun1+7,""),IF(AND(YEAR(DecSun1+14)=CalendarYear,MONTH(DecSun1+14)=12),DecSun1+14,""))</f>
        <v>46368</v>
      </c>
      <c r="P25" s="79">
        <f>IF(DAY(DecSun1)=1,IF(AND(YEAR(DecSun1+8)=CalendarYear,MONTH(DecSun1+8)=12),DecSun1+8,""),IF(AND(YEAR(DecSun1+15)=CalendarYear,MONTH(DecSun1+15)=12),DecSun1+15,""))</f>
        <v>46369</v>
      </c>
      <c r="Q25" s="79">
        <f>IF(DAY(DecSun1)=1,IF(AND(YEAR(DecSun1+9)=CalendarYear,MONTH(DecSun1+9)=12),DecSun1+9,""),IF(AND(YEAR(DecSun1+16)=CalendarYear,MONTH(DecSun1+16)=12),DecSun1+16,""))</f>
        <v>46370</v>
      </c>
      <c r="R25" s="79">
        <f>IF(DAY(DecSun1)=1,IF(AND(YEAR(DecSun1+10)=CalendarYear,MONTH(DecSun1+10)=12),DecSun1+10,""),IF(AND(YEAR(DecSun1+17)=CalendarYear,MONTH(DecSun1+17)=12),DecSun1+17,""))</f>
        <v>46371</v>
      </c>
      <c r="S25" s="79">
        <f>IF(DAY(DecSun1)=1,IF(AND(YEAR(DecSun1+11)=CalendarYear,MONTH(DecSun1+11)=12),DecSun1+11,""),IF(AND(YEAR(DecSun1+18)=CalendarYear,MONTH(DecSun1+18)=12),DecSun1+18,""))</f>
        <v>46372</v>
      </c>
      <c r="T25" s="79">
        <f>IF(DAY(DecSun1)=1,IF(AND(YEAR(DecSun1+12)=CalendarYear,MONTH(DecSun1+12)=12),DecSun1+12,""),IF(AND(YEAR(DecSun1+19)=CalendarYear,MONTH(DecSun1+19)=12),DecSun1+19,""))</f>
        <v>46373</v>
      </c>
      <c r="U25" s="79">
        <f>IF(DAY(DecSun1)=1,IF(AND(YEAR(DecSun1+13)=CalendarYear,MONTH(DecSun1+13)=12),DecSun1+13,""),IF(AND(YEAR(DecSun1+20)=CalendarYear,MONTH(DecSun1+20)=12),DecSun1+20,""))</f>
        <v>46374</v>
      </c>
      <c r="V25" s="79">
        <f>IF(DAY(DecSun1)=1,IF(AND(YEAR(DecSun1+14)=CalendarYear,MONTH(DecSun1+14)=12),DecSun1+14,""),IF(AND(YEAR(DecSun1+21)=CalendarYear,MONTH(DecSun1+21)=12),DecSun1+21,""))</f>
        <v>46375</v>
      </c>
      <c r="W25" s="79">
        <f>IF(DAY(DecSun1)=1,IF(AND(YEAR(DecSun1+15)=CalendarYear,MONTH(DecSun1+15)=12),DecSun1+15,""),IF(AND(YEAR(DecSun1+22)=CalendarYear,MONTH(DecSun1+22)=12),DecSun1+22,""))</f>
        <v>46376</v>
      </c>
      <c r="X25" s="79">
        <f>IF(DAY(DecSun1)=1,IF(AND(YEAR(DecSun1+16)=CalendarYear,MONTH(DecSun1+16)=12),DecSun1+16,""),IF(AND(YEAR(DecSun1+23)=CalendarYear,MONTH(DecSun1+23)=12),DecSun1+23,""))</f>
        <v>46377</v>
      </c>
      <c r="Y25" s="79">
        <f>IF(DAY(DecSun1)=1,IF(AND(YEAR(DecSun1+17)=CalendarYear,MONTH(DecSun1+17)=12),DecSun1+17,""),IF(AND(YEAR(DecSun1+24)=CalendarYear,MONTH(DecSun1+24)=12),DecSun1+24,""))</f>
        <v>46378</v>
      </c>
      <c r="Z25" s="79">
        <f>IF(DAY(DecSun1)=1,IF(AND(YEAR(DecSun1+18)=CalendarYear,MONTH(DecSun1+18)=12),DecSun1+18,""),IF(AND(YEAR(DecSun1+25)=CalendarYear,MONTH(DecSun1+25)=12),DecSun1+25,""))</f>
        <v>46379</v>
      </c>
      <c r="AA25" s="114">
        <f>IF(DAY(DecSun1)=1,IF(AND(YEAR(DecSun1+19)=CalendarYear,MONTH(DecSun1+19)=12),DecSun1+19,""),IF(AND(YEAR(DecSun1+26)=CalendarYear,MONTH(DecSun1+26)=12),DecSun1+26,""))</f>
        <v>46380</v>
      </c>
      <c r="AB25" s="115">
        <f>IF(DAY(DecSun1)=1,IF(AND(YEAR(DecSun1+20)=CalendarYear,MONTH(DecSun1+20)=12),DecSun1+20,""),IF(AND(YEAR(DecSun1+27)=CalendarYear,MONTH(DecSun1+27)=12),DecSun1+27,""))</f>
        <v>46381</v>
      </c>
      <c r="AC25" s="115">
        <f>IF(DAY(DecSun1)=1,IF(AND(YEAR(DecSun1+21)=CalendarYear,MONTH(DecSun1+21)=12),DecSun1+21,""),IF(AND(YEAR(DecSun1+28)=CalendarYear,MONTH(DecSun1+28)=12),DecSun1+28,""))</f>
        <v>46382</v>
      </c>
      <c r="AD25" s="115">
        <f>IF(DAY(DecSun1)=1,IF(AND(YEAR(DecSun1+22)=CalendarYear,MONTH(DecSun1+22)=12),DecSun1+22,""),IF(AND(YEAR(DecSun1+29)=CalendarYear,MONTH(DecSun1+29)=12),DecSun1+29,""))</f>
        <v>46383</v>
      </c>
      <c r="AE25" s="115">
        <f>IF(DAY(DecSun1)=1,IF(AND(YEAR(DecSun1+23)=CalendarYear,MONTH(DecSun1+23)=12),DecSun1+23,""),IF(AND(YEAR(DecSun1+30)=CalendarYear,MONTH(DecSun1+30)=12),DecSun1+30,""))</f>
        <v>46384</v>
      </c>
      <c r="AF25" s="115">
        <f>IF(DAY(DecSun1)=1,IF(AND(YEAR(DecSun1+24)=CalendarYear,MONTH(DecSun1+24)=12),DecSun1+24,""),IF(AND(YEAR(DecSun1+31)=CalendarYear,MONTH(DecSun1+31)=12),DecSun1+31,""))</f>
        <v>46385</v>
      </c>
      <c r="AG25" s="115">
        <f>IF(DAY(DecSun1)=1,IF(AND(YEAR(DecSun1+25)=CalendarYear,MONTH(DecSun1+25)=12),DecSun1+25,""),IF(AND(YEAR(DecSun1+32)=CalendarYear,MONTH(DecSun1+32)=12),DecSun1+32,""))</f>
        <v>46386</v>
      </c>
      <c r="AH25" s="115">
        <f>IF(DAY(DecSun1)=1,IF(AND(YEAR(DecSun1+26)=CalendarYear,MONTH(DecSun1+26)=12),DecSun1+26,""),IF(AND(YEAR(DecSun1+33)=CalendarYear,MONTH(DecSun1+33)=12),DecSun1+33,""))</f>
        <v>46387</v>
      </c>
      <c r="AI25" s="116" t="str">
        <f>IF(DAY(DecSun1)=1,IF(AND(YEAR(DecSun1+27)=CalendarYear,MONTH(DecSun1+27)=12),DecSun1+27,""),IF(AND(YEAR(DecSun1+34)=CalendarYear,MONTH(DecSun1+34)=12),DecSun1+34,""))</f>
        <v/>
      </c>
      <c r="AJ25" s="81" t="str">
        <f>IF(DAY(DecSun1)=1,IF(AND(YEAR(DecSun1+28)=CalendarYear,MONTH(DecSun1+28)=12),DecSun1+28,""),IF(AND(YEAR(DecSun1+35)=CalendarYear,MONTH(DecSun1+35)=12),DecSun1+35,""))</f>
        <v/>
      </c>
      <c r="AK25" s="81" t="str">
        <f>IF(DAY(DecSun1)=1,IF(AND(YEAR(DecSun1+29)=CalendarYear,MONTH(DecSun1+29)=12),DecSun1+29,""),IF(AND(YEAR(DecSun1+36)=CalendarYear,MONTH(DecSun1+36)=12),DecSun1+36,""))</f>
        <v/>
      </c>
      <c r="AL25" s="82" t="str">
        <f>IF(DAY(DecSun1)=1,IF(AND(YEAR(DecSun1+30)=CalendarYear,MONTH(DecSun1+30)=12),DecSun1+30,""),IF(AND(YEAR(DecSun1+37)=CalendarYear,MONTH(DecSun1+37)=12),DecSun1+37,""))</f>
        <v/>
      </c>
    </row>
    <row r="26" spans="2:38" s="3" customFormat="1" ht="19.95" customHeight="1" thickBot="1" x14ac:dyDescent="0.4">
      <c r="B26" s="159"/>
      <c r="C26" s="28" t="s">
        <v>0</v>
      </c>
      <c r="D26" s="28" t="s">
        <v>1</v>
      </c>
      <c r="E26" s="28" t="s">
        <v>2</v>
      </c>
      <c r="F26" s="28" t="s">
        <v>3</v>
      </c>
      <c r="G26" s="28" t="s">
        <v>4</v>
      </c>
      <c r="H26" s="28" t="s">
        <v>5</v>
      </c>
      <c r="I26" s="28" t="s">
        <v>6</v>
      </c>
      <c r="J26" s="28" t="s">
        <v>0</v>
      </c>
      <c r="K26" s="28" t="s">
        <v>1</v>
      </c>
      <c r="L26" s="28" t="s">
        <v>2</v>
      </c>
      <c r="M26" s="28" t="s">
        <v>3</v>
      </c>
      <c r="N26" s="28" t="s">
        <v>5</v>
      </c>
      <c r="O26" s="28" t="s">
        <v>6</v>
      </c>
      <c r="P26" s="28" t="s">
        <v>0</v>
      </c>
      <c r="Q26" s="28" t="s">
        <v>1</v>
      </c>
      <c r="R26" s="28" t="s">
        <v>2</v>
      </c>
      <c r="S26" s="28" t="s">
        <v>3</v>
      </c>
      <c r="T26" s="28" t="s">
        <v>4</v>
      </c>
      <c r="U26" s="28" t="s">
        <v>5</v>
      </c>
      <c r="V26" s="28" t="s">
        <v>6</v>
      </c>
      <c r="W26" s="28" t="s">
        <v>0</v>
      </c>
      <c r="X26" s="28" t="s">
        <v>1</v>
      </c>
      <c r="Y26" s="28" t="s">
        <v>2</v>
      </c>
      <c r="Z26" s="28" t="s">
        <v>3</v>
      </c>
      <c r="AA26" s="73" t="s">
        <v>4</v>
      </c>
      <c r="AB26" s="113" t="s">
        <v>5</v>
      </c>
      <c r="AC26" s="113" t="s">
        <v>6</v>
      </c>
      <c r="AD26" s="113" t="s">
        <v>0</v>
      </c>
      <c r="AE26" s="113" t="s">
        <v>1</v>
      </c>
      <c r="AF26" s="113" t="s">
        <v>2</v>
      </c>
      <c r="AG26" s="113" t="s">
        <v>3</v>
      </c>
      <c r="AH26" s="113" t="s">
        <v>4</v>
      </c>
      <c r="AI26" s="112" t="s">
        <v>5</v>
      </c>
      <c r="AJ26" s="4" t="s">
        <v>6</v>
      </c>
      <c r="AK26" s="4" t="s">
        <v>0</v>
      </c>
      <c r="AL26" s="83" t="s">
        <v>1</v>
      </c>
    </row>
    <row r="27" spans="2:38" ht="19.95" customHeight="1" thickBot="1" x14ac:dyDescent="0.4">
      <c r="B27" s="84"/>
      <c r="C27" s="85"/>
      <c r="D27" s="85"/>
      <c r="E27" s="118"/>
      <c r="F27" s="118"/>
      <c r="G27" s="118"/>
      <c r="H27" s="118"/>
      <c r="I27" s="85"/>
      <c r="J27" s="85"/>
      <c r="K27" s="162"/>
      <c r="L27" s="163"/>
      <c r="M27" s="163"/>
      <c r="N27" s="163"/>
      <c r="O27" s="85"/>
      <c r="P27" s="85"/>
      <c r="Q27" s="164"/>
      <c r="R27" s="165"/>
      <c r="S27" s="165"/>
      <c r="T27" s="165"/>
      <c r="U27" s="165"/>
      <c r="V27" s="85"/>
      <c r="W27" s="85"/>
      <c r="X27" s="94"/>
      <c r="Y27" s="94"/>
      <c r="Z27" s="94"/>
      <c r="AA27" s="94"/>
      <c r="AB27" s="166" t="s">
        <v>52</v>
      </c>
      <c r="AC27" s="166"/>
      <c r="AD27" s="166"/>
      <c r="AE27" s="166"/>
      <c r="AF27" s="166"/>
      <c r="AG27" s="166"/>
      <c r="AH27" s="166"/>
      <c r="AI27" s="117"/>
      <c r="AJ27" s="85"/>
      <c r="AK27" s="85"/>
      <c r="AL27" s="91"/>
    </row>
  </sheetData>
  <mergeCells count="36">
    <mergeCell ref="AB27:AH27"/>
    <mergeCell ref="K27:N27"/>
    <mergeCell ref="Q27:U27"/>
    <mergeCell ref="K19:N19"/>
    <mergeCell ref="D23:H23"/>
    <mergeCell ref="K23:N23"/>
    <mergeCell ref="B14:AL14"/>
    <mergeCell ref="P12:AL13"/>
    <mergeCell ref="B17:B18"/>
    <mergeCell ref="B21:B22"/>
    <mergeCell ref="B25:B26"/>
    <mergeCell ref="B1:J1"/>
    <mergeCell ref="AG1:AL1"/>
    <mergeCell ref="C2:O2"/>
    <mergeCell ref="P2:AL2"/>
    <mergeCell ref="C4:O4"/>
    <mergeCell ref="P4:AL4"/>
    <mergeCell ref="P3:AL3"/>
    <mergeCell ref="B2:B5"/>
    <mergeCell ref="C3:N3"/>
    <mergeCell ref="P5:AL5"/>
    <mergeCell ref="P7:AL7"/>
    <mergeCell ref="C5:N5"/>
    <mergeCell ref="C7:O7"/>
    <mergeCell ref="C8:O8"/>
    <mergeCell ref="C9:O9"/>
    <mergeCell ref="C6:O6"/>
    <mergeCell ref="P6:AL6"/>
    <mergeCell ref="C13:O13"/>
    <mergeCell ref="C10:O10"/>
    <mergeCell ref="C11:O11"/>
    <mergeCell ref="P8:AL8"/>
    <mergeCell ref="P9:AL9"/>
    <mergeCell ref="P10:AL10"/>
    <mergeCell ref="P11:AL11"/>
    <mergeCell ref="C12:O12"/>
  </mergeCells>
  <conditionalFormatting sqref="C19:J19 O19:AL19 C23 I23:J23 O23:AL23 C27:J27 O27:P27 V27:AA27 AI27:AL27">
    <cfRule type="cellIs" dxfId="45" priority="4" stopIfTrue="1" operator="equal">
      <formula>1</formula>
    </cfRule>
    <cfRule type="cellIs" dxfId="44" priority="5" stopIfTrue="1" operator="equal">
      <formula>2</formula>
    </cfRule>
    <cfRule type="cellIs" dxfId="43" priority="6" operator="equal">
      <formula>3</formula>
    </cfRule>
  </conditionalFormatting>
  <conditionalFormatting sqref="C17:AL17 C21:AL21 C25:AL25">
    <cfRule type="expression" dxfId="42" priority="7">
      <formula>NOT(ISNUMBER(C17))</formula>
    </cfRule>
  </conditionalFormatting>
  <conditionalFormatting sqref="C18:AL18 C22:AL22 C26:AL26">
    <cfRule type="expression" dxfId="41" priority="8" stopIfTrue="1">
      <formula>NOT(ISNUMBER(C17))</formula>
    </cfRule>
    <cfRule type="expression" dxfId="40" priority="9">
      <formula>OR(COUNTIF(C19:C19,1)&gt;1,COUNTIF(C19:C19,2)&gt;1,COUNTIF(C19:C19,3)&gt;1)</formula>
    </cfRule>
  </conditionalFormatting>
  <dataValidations count="2">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F01E713F-59A9-4D20-8735-B66699F23044}"/>
    <dataValidation allowBlank="1" showInputMessage="1" showErrorMessage="1" prompt="Use the spin buttons to quickly change the calendar year" sqref="AG1" xr:uid="{E5B55B12-D319-4434-8B48-4FAC1534DB9D}"/>
  </dataValidations>
  <pageMargins left="0.7" right="0.7" top="0.75" bottom="0.75" header="0.3" footer="0.3"/>
  <pageSetup paperSize="8"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Spinner">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2</xdr:row>
                    <xdr:rowOff>175260</xdr:rowOff>
                  </to>
                </anchor>
              </controlPr>
            </control>
          </mc:Choice>
        </mc:AlternateContent>
        <mc:AlternateContent xmlns:mc="http://schemas.openxmlformats.org/markup-compatibility/2006">
          <mc:Choice Requires="x14">
            <control shapeId="31746" r:id="rId5" name="Spinner 2">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6</xdr:row>
                    <xdr:rowOff>198120</xdr:rowOff>
                  </to>
                </anchor>
              </controlPr>
            </control>
          </mc:Choice>
        </mc:AlternateContent>
        <mc:AlternateContent xmlns:mc="http://schemas.openxmlformats.org/markup-compatibility/2006">
          <mc:Choice Requires="x14">
            <control shapeId="31747" r:id="rId6" name="Spinner 3">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7</xdr:row>
                    <xdr:rowOff>327660</xdr:rowOff>
                  </to>
                </anchor>
              </controlPr>
            </control>
          </mc:Choice>
        </mc:AlternateContent>
        <mc:AlternateContent xmlns:mc="http://schemas.openxmlformats.org/markup-compatibility/2006">
          <mc:Choice Requires="x14">
            <control shapeId="31748" r:id="rId7" name="Spinner 4">
              <controlPr defaultSize="0" print="0" autoPict="0" altText="Use the spinner button to change calendar year or change the year in cell AE3">
                <anchor moveWithCells="1">
                  <from>
                    <xdr:col>32</xdr:col>
                    <xdr:colOff>60960</xdr:colOff>
                    <xdr:row>2</xdr:row>
                    <xdr:rowOff>312420</xdr:rowOff>
                  </from>
                  <to>
                    <xdr:col>32</xdr:col>
                    <xdr:colOff>60960</xdr:colOff>
                    <xdr:row>3</xdr:row>
                    <xdr:rowOff>175260</xdr:rowOff>
                  </to>
                </anchor>
              </controlPr>
            </control>
          </mc:Choice>
        </mc:AlternateContent>
        <mc:AlternateContent xmlns:mc="http://schemas.openxmlformats.org/markup-compatibility/2006">
          <mc:Choice Requires="x14">
            <control shapeId="31749" r:id="rId8" name="Spinner 5">
              <controlPr defaultSize="0" print="0" autoPict="0" altText="Use the spinner button to change calendar year or change the year in cell AE3">
                <anchor moveWithCells="1">
                  <from>
                    <xdr:col>32</xdr:col>
                    <xdr:colOff>60960</xdr:colOff>
                    <xdr:row>3</xdr:row>
                    <xdr:rowOff>312420</xdr:rowOff>
                  </from>
                  <to>
                    <xdr:col>32</xdr:col>
                    <xdr:colOff>60960</xdr:colOff>
                    <xdr:row>4</xdr:row>
                    <xdr:rowOff>175260</xdr:rowOff>
                  </to>
                </anchor>
              </controlPr>
            </control>
          </mc:Choice>
        </mc:AlternateContent>
        <mc:AlternateContent xmlns:mc="http://schemas.openxmlformats.org/markup-compatibility/2006">
          <mc:Choice Requires="x14">
            <control shapeId="31750" r:id="rId9" name="Spinner 6">
              <controlPr defaultSize="0" print="0" autoPict="0" altText="Use the spinner button to change calendar year or change the year in cell AE3">
                <anchor moveWithCells="1">
                  <from>
                    <xdr:col>32</xdr:col>
                    <xdr:colOff>60960</xdr:colOff>
                    <xdr:row>4</xdr:row>
                    <xdr:rowOff>312420</xdr:rowOff>
                  </from>
                  <to>
                    <xdr:col>32</xdr:col>
                    <xdr:colOff>60960</xdr:colOff>
                    <xdr:row>5</xdr:row>
                    <xdr:rowOff>175260</xdr:rowOff>
                  </to>
                </anchor>
              </controlPr>
            </control>
          </mc:Choice>
        </mc:AlternateContent>
        <mc:AlternateContent xmlns:mc="http://schemas.openxmlformats.org/markup-compatibility/2006">
          <mc:Choice Requires="x14">
            <control shapeId="31751" r:id="rId10" name="Spinner 7">
              <controlPr defaultSize="0" print="0" autoPict="0" altText="Use the spinner button to change calendar year or change the year in cell AE3">
                <anchor moveWithCells="1">
                  <from>
                    <xdr:col>32</xdr:col>
                    <xdr:colOff>60960</xdr:colOff>
                    <xdr:row>5</xdr:row>
                    <xdr:rowOff>312420</xdr:rowOff>
                  </from>
                  <to>
                    <xdr:col>32</xdr:col>
                    <xdr:colOff>60960</xdr:colOff>
                    <xdr:row>6</xdr:row>
                    <xdr:rowOff>175260</xdr:rowOff>
                  </to>
                </anchor>
              </controlPr>
            </control>
          </mc:Choice>
        </mc:AlternateContent>
        <mc:AlternateContent xmlns:mc="http://schemas.openxmlformats.org/markup-compatibility/2006">
          <mc:Choice Requires="x14">
            <control shapeId="31752" r:id="rId11" name="Spinner 8">
              <controlPr defaultSize="0" print="0" autoPict="0" altText="Use the spinner button to change calendar year or change the year in cell AE3">
                <anchor moveWithCells="1">
                  <from>
                    <xdr:col>32</xdr:col>
                    <xdr:colOff>60960</xdr:colOff>
                    <xdr:row>6</xdr:row>
                    <xdr:rowOff>312420</xdr:rowOff>
                  </from>
                  <to>
                    <xdr:col>32</xdr:col>
                    <xdr:colOff>60960</xdr:colOff>
                    <xdr:row>7</xdr:row>
                    <xdr:rowOff>175260</xdr:rowOff>
                  </to>
                </anchor>
              </controlPr>
            </control>
          </mc:Choice>
        </mc:AlternateContent>
        <mc:AlternateContent xmlns:mc="http://schemas.openxmlformats.org/markup-compatibility/2006">
          <mc:Choice Requires="x14">
            <control shapeId="31753" r:id="rId12" name="Spinner 9">
              <controlPr defaultSize="0" print="0" autoPict="0" altText="Use the spinner button to change calendar year or change the year in cell AE3">
                <anchor moveWithCells="1">
                  <from>
                    <xdr:col>32</xdr:col>
                    <xdr:colOff>60960</xdr:colOff>
                    <xdr:row>11</xdr:row>
                    <xdr:rowOff>312420</xdr:rowOff>
                  </from>
                  <to>
                    <xdr:col>32</xdr:col>
                    <xdr:colOff>60960</xdr:colOff>
                    <xdr:row>12</xdr:row>
                    <xdr:rowOff>175260</xdr:rowOff>
                  </to>
                </anchor>
              </controlPr>
            </control>
          </mc:Choice>
        </mc:AlternateContent>
        <mc:AlternateContent xmlns:mc="http://schemas.openxmlformats.org/markup-compatibility/2006">
          <mc:Choice Requires="x14">
            <control shapeId="31754" r:id="rId13" name="Spinner 10">
              <controlPr defaultSize="0" print="0" autoPict="0" altText="Use the spinner button to change calendar year or change the year in cell AE3">
                <anchor moveWithCells="1">
                  <from>
                    <xdr:col>32</xdr:col>
                    <xdr:colOff>60960</xdr:colOff>
                    <xdr:row>12</xdr:row>
                    <xdr:rowOff>312420</xdr:rowOff>
                  </from>
                  <to>
                    <xdr:col>32</xdr:col>
                    <xdr:colOff>60960</xdr:colOff>
                    <xdr:row>13</xdr:row>
                    <xdr:rowOff>175260</xdr:rowOff>
                  </to>
                </anchor>
              </controlPr>
            </control>
          </mc:Choice>
        </mc:AlternateContent>
        <mc:AlternateContent xmlns:mc="http://schemas.openxmlformats.org/markup-compatibility/2006">
          <mc:Choice Requires="x14">
            <control shapeId="31755" r:id="rId14" name="Spinner 11">
              <controlPr defaultSize="0" print="0" autoPict="0" altText="Use the spinner button to change calendar year or change the year in cell AE3">
                <anchor moveWithCells="1">
                  <from>
                    <xdr:col>32</xdr:col>
                    <xdr:colOff>60960</xdr:colOff>
                    <xdr:row>1</xdr:row>
                    <xdr:rowOff>312420</xdr:rowOff>
                  </from>
                  <to>
                    <xdr:col>32</xdr:col>
                    <xdr:colOff>60960</xdr:colOff>
                    <xdr:row>2</xdr:row>
                    <xdr:rowOff>175260</xdr:rowOff>
                  </to>
                </anchor>
              </controlPr>
            </control>
          </mc:Choice>
        </mc:AlternateContent>
        <mc:AlternateContent xmlns:mc="http://schemas.openxmlformats.org/markup-compatibility/2006">
          <mc:Choice Requires="x14">
            <control shapeId="31756" r:id="rId15" name="Spinner 12">
              <controlPr defaultSize="0" print="0" autoPict="0" altText="Use the spinner button to change calendar year or change the year in cell AE3">
                <anchor moveWithCells="1">
                  <from>
                    <xdr:col>32</xdr:col>
                    <xdr:colOff>60960</xdr:colOff>
                    <xdr:row>2</xdr:row>
                    <xdr:rowOff>312420</xdr:rowOff>
                  </from>
                  <to>
                    <xdr:col>32</xdr:col>
                    <xdr:colOff>60960</xdr:colOff>
                    <xdr:row>3</xdr:row>
                    <xdr:rowOff>175260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85FD-8096-4313-AB80-E375570E1AB9}">
  <sheetPr>
    <pageSetUpPr fitToPage="1"/>
  </sheetPr>
  <dimension ref="A1:AN56"/>
  <sheetViews>
    <sheetView zoomScale="80" zoomScaleNormal="80" workbookViewId="0">
      <selection activeCell="I3" sqref="I3:AM3"/>
    </sheetView>
  </sheetViews>
  <sheetFormatPr defaultColWidth="0" defaultRowHeight="18.899999999999999" customHeight="1" x14ac:dyDescent="0.35"/>
  <cols>
    <col min="1" max="1" width="1.81640625" style="12" customWidth="1"/>
    <col min="2" max="2" width="21.81640625" style="21" customWidth="1"/>
    <col min="3" max="40" width="3.7265625" style="12" customWidth="1"/>
    <col min="41" max="16384" width="8.90625" style="12" hidden="1"/>
  </cols>
  <sheetData>
    <row r="1" spans="2:40" s="8" customFormat="1" ht="61.5" customHeight="1" thickBot="1" x14ac:dyDescent="0.4">
      <c r="B1" s="144" t="s">
        <v>47</v>
      </c>
      <c r="C1" s="144"/>
      <c r="D1" s="144"/>
      <c r="E1" s="144"/>
      <c r="F1" s="144"/>
      <c r="G1" s="144"/>
      <c r="H1" s="144"/>
      <c r="I1" s="144"/>
      <c r="J1" s="144"/>
      <c r="K1" s="144"/>
      <c r="L1" s="144"/>
      <c r="M1" s="144"/>
      <c r="N1" s="144"/>
      <c r="O1" s="144"/>
      <c r="P1" s="144"/>
    </row>
    <row r="2" spans="2:40" s="11" customFormat="1" ht="75.599999999999994" customHeight="1" thickBot="1" x14ac:dyDescent="0.4">
      <c r="B2" s="102" t="s">
        <v>14</v>
      </c>
      <c r="C2" s="176" t="s">
        <v>61</v>
      </c>
      <c r="D2" s="177"/>
      <c r="E2" s="177"/>
      <c r="F2" s="177"/>
      <c r="G2" s="177"/>
      <c r="H2" s="178"/>
      <c r="I2" s="194" t="s">
        <v>67</v>
      </c>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5"/>
      <c r="AN2" s="8"/>
    </row>
    <row r="3" spans="2:40" s="11" customFormat="1" ht="82.8" customHeight="1" thickBot="1" x14ac:dyDescent="0.4">
      <c r="B3" s="102" t="s">
        <v>12</v>
      </c>
      <c r="C3" s="179" t="s">
        <v>58</v>
      </c>
      <c r="D3" s="180"/>
      <c r="E3" s="180"/>
      <c r="F3" s="180"/>
      <c r="G3" s="180"/>
      <c r="H3" s="181"/>
      <c r="I3" s="196" t="s">
        <v>68</v>
      </c>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7"/>
      <c r="AN3" s="8"/>
    </row>
    <row r="4" spans="2:40" s="11" customFormat="1" ht="114" customHeight="1" thickBot="1" x14ac:dyDescent="0.4">
      <c r="B4" s="102" t="s">
        <v>13</v>
      </c>
      <c r="C4" s="182" t="s">
        <v>64</v>
      </c>
      <c r="D4" s="183"/>
      <c r="E4" s="183"/>
      <c r="F4" s="183"/>
      <c r="G4" s="183"/>
      <c r="H4" s="184"/>
      <c r="I4" s="196" t="s">
        <v>69</v>
      </c>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7"/>
      <c r="AN4" s="8"/>
    </row>
    <row r="5" spans="2:40" s="11" customFormat="1" ht="121.2" customHeight="1" thickBot="1" x14ac:dyDescent="0.4">
      <c r="B5" s="102" t="s">
        <v>15</v>
      </c>
      <c r="C5" s="185" t="s">
        <v>65</v>
      </c>
      <c r="D5" s="186"/>
      <c r="E5" s="186"/>
      <c r="F5" s="186"/>
      <c r="G5" s="186"/>
      <c r="H5" s="187"/>
      <c r="I5" s="196" t="s">
        <v>70</v>
      </c>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7"/>
      <c r="AN5" s="8"/>
    </row>
    <row r="6" spans="2:40" s="11" customFormat="1" ht="127.8" customHeight="1" thickBot="1" x14ac:dyDescent="0.4">
      <c r="B6" s="78" t="s">
        <v>21</v>
      </c>
      <c r="C6" s="188" t="s">
        <v>66</v>
      </c>
      <c r="D6" s="189"/>
      <c r="E6" s="189"/>
      <c r="F6" s="189"/>
      <c r="G6" s="189"/>
      <c r="H6" s="190"/>
      <c r="I6" s="196" t="s">
        <v>71</v>
      </c>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7"/>
      <c r="AN6" s="8"/>
    </row>
    <row r="7" spans="2:40" s="11" customFormat="1" ht="49.95" customHeight="1" thickBot="1" x14ac:dyDescent="0.4">
      <c r="B7" s="76" t="s">
        <v>60</v>
      </c>
      <c r="C7" s="191" t="s">
        <v>49</v>
      </c>
      <c r="D7" s="192"/>
      <c r="E7" s="192"/>
      <c r="F7" s="192"/>
      <c r="G7" s="192"/>
      <c r="H7" s="193"/>
      <c r="I7" s="192" t="s">
        <v>63</v>
      </c>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3"/>
      <c r="AN7" s="8"/>
    </row>
    <row r="8" spans="2:40" s="11" customFormat="1" ht="20.399999999999999" thickBot="1" x14ac:dyDescent="0.4">
      <c r="B8" s="105" t="s">
        <v>51</v>
      </c>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4"/>
      <c r="AN8" s="8"/>
    </row>
    <row r="9" spans="2:40" s="10" customFormat="1" ht="18.899999999999999" customHeight="1" thickBot="1" x14ac:dyDescent="0.75">
      <c r="B9" s="9"/>
      <c r="AC9" s="11"/>
      <c r="AD9" s="12"/>
      <c r="AF9" s="12"/>
      <c r="AG9" s="11"/>
      <c r="AH9" s="12"/>
      <c r="AJ9" s="12"/>
      <c r="AK9" s="11"/>
      <c r="AL9" s="12"/>
    </row>
    <row r="10" spans="2:40" s="3" customFormat="1" ht="19.95" customHeight="1" thickBot="1" x14ac:dyDescent="0.4">
      <c r="B10" s="158">
        <f>DATE(CalendarYear,1,1)</f>
        <v>46023</v>
      </c>
      <c r="C10" s="106">
        <v>27</v>
      </c>
      <c r="D10" s="106">
        <v>28</v>
      </c>
      <c r="E10" s="106">
        <v>29</v>
      </c>
      <c r="F10" s="106">
        <v>31</v>
      </c>
      <c r="G10" s="106">
        <f>IF(DAY(JanSun1)=1,"",IF(AND(YEAR(JanSun1+5)=CalendarYear,MONTH(JanSun1+5)=1),JanSun1+5,""))</f>
        <v>46023</v>
      </c>
      <c r="H10" s="79">
        <v>2</v>
      </c>
      <c r="I10" s="79">
        <f>IF(DAY(JanSun1)=1,IF(AND(YEAR(JanSun1)=CalendarYear,MONTH(JanSun1)=1),JanSun1,""),IF(AND(YEAR(JanSun1+7)=CalendarYear,MONTH(JanSun1+7)=1),JanSun1+7,""))</f>
        <v>46025</v>
      </c>
      <c r="J10" s="79">
        <f>IF(DAY(JanSun1)=1,IF(AND(YEAR(JanSun1+1)=CalendarYear,MONTH(JanSun1+1)=1),JanSun1+1,""),IF(AND(YEAR(JanSun1+8)=CalendarYear,MONTH(JanSun1+8)=1),JanSun1+8,""))</f>
        <v>46026</v>
      </c>
      <c r="K10" s="79">
        <f>IF(DAY(JanSun1)=1,IF(AND(YEAR(JanSun1+2)=CalendarYear,MONTH(JanSun1+2)=1),JanSun1+2,""),IF(AND(YEAR(JanSun1+9)=CalendarYear,MONTH(JanSun1+9)=1),JanSun1+9,""))</f>
        <v>46027</v>
      </c>
      <c r="L10" s="79">
        <f>IF(DAY(JanSun1)=1,IF(AND(YEAR(JanSun1+3)=CalendarYear,MONTH(JanSun1+3)=1),JanSun1+3,""),IF(AND(YEAR(JanSun1+10)=CalendarYear,MONTH(JanSun1+10)=1),JanSun1+10,""))</f>
        <v>46028</v>
      </c>
      <c r="M10" s="79">
        <f>IF(DAY(JanSun1)=1,IF(AND(YEAR(JanSun1+4)=CalendarYear,MONTH(JanSun1+4)=1),JanSun1+4,""),IF(AND(YEAR(JanSun1+11)=CalendarYear,MONTH(JanSun1+11)=1),JanSun1+11,""))</f>
        <v>46029</v>
      </c>
      <c r="N10" s="80">
        <f>IF(DAY(JanSun1)=1,IF(AND(YEAR(JanSun1+5)=CalendarYear,MONTH(JanSun1+5)=1),JanSun1+5,""),IF(AND(YEAR(JanSun1+12)=CalendarYear,MONTH(JanSun1+12)=1),JanSun1+12,""))</f>
        <v>46030</v>
      </c>
      <c r="O10" s="79">
        <f>IF(DAY(JanSun1)=1,IF(AND(YEAR(JanSun1+6)=CalendarYear,MONTH(JanSun1+6)=1),JanSun1+6,""),IF(AND(YEAR(JanSun1+13)=CalendarYear,MONTH(JanSun1+13)=1),JanSun1+13,""))</f>
        <v>46031</v>
      </c>
      <c r="P10" s="79">
        <f>IF(DAY(JanSun1)=1,IF(AND(YEAR(JanSun1+7)=CalendarYear,MONTH(JanSun1+7)=1),JanSun1+7,""),IF(AND(YEAR(JanSun1+14)=CalendarYear,MONTH(JanSun1+14)=1),JanSun1+14,""))</f>
        <v>46032</v>
      </c>
      <c r="Q10" s="79">
        <f>IF(DAY(JanSun1)=1,IF(AND(YEAR(JanSun1+8)=CalendarYear,MONTH(JanSun1+8)=1),JanSun1+8,""),IF(AND(YEAR(JanSun1+15)=CalendarYear,MONTH(JanSun1+15)=1),JanSun1+15,""))</f>
        <v>46033</v>
      </c>
      <c r="R10" s="79">
        <f>IF(DAY(JanSun1)=1,IF(AND(YEAR(JanSun1+9)=CalendarYear,MONTH(JanSun1+9)=1),JanSun1+9,""),IF(AND(YEAR(JanSun1+16)=CalendarYear,MONTH(JanSun1+16)=1),JanSun1+16,""))</f>
        <v>46034</v>
      </c>
      <c r="S10" s="79">
        <f>IF(DAY(JanSun1)=1,IF(AND(YEAR(JanSun1+10)=CalendarYear,MONTH(JanSun1+10)=1),JanSun1+10,""),IF(AND(YEAR(JanSun1+17)=CalendarYear,MONTH(JanSun1+17)=1),JanSun1+17,""))</f>
        <v>46035</v>
      </c>
      <c r="T10" s="79">
        <f>IF(DAY(JanSun1)=1,IF(AND(YEAR(JanSun1+11)=CalendarYear,MONTH(JanSun1+11)=1),JanSun1+11,""),IF(AND(YEAR(JanSun1+18)=CalendarYear,MONTH(JanSun1+18)=1),JanSun1+18,""))</f>
        <v>46036</v>
      </c>
      <c r="U10" s="80">
        <f>IF(DAY(JanSun1)=1,IF(AND(YEAR(JanSun1+12)=CalendarYear,MONTH(JanSun1+12)=1),JanSun1+12,""),IF(AND(YEAR(JanSun1+19)=CalendarYear,MONTH(JanSun1+19)=1),JanSun1+19,""))</f>
        <v>46037</v>
      </c>
      <c r="V10" s="79">
        <f>IF(DAY(JanSun1)=1,IF(AND(YEAR(JanSun1+13)=CalendarYear,MONTH(JanSun1+13)=1),JanSun1+13,""),IF(AND(YEAR(JanSun1+20)=CalendarYear,MONTH(JanSun1+20)=1),JanSun1+20,""))</f>
        <v>46038</v>
      </c>
      <c r="W10" s="79">
        <f>IF(DAY(JanSun1)=1,IF(AND(YEAR(JanSun1+14)=CalendarYear,MONTH(JanSun1+14)=1),JanSun1+14,""),IF(AND(YEAR(JanSun1+21)=CalendarYear,MONTH(JanSun1+21)=1),JanSun1+21,""))</f>
        <v>46039</v>
      </c>
      <c r="X10" s="79">
        <f>IF(DAY(JanSun1)=1,IF(AND(YEAR(JanSun1+15)=CalendarYear,MONTH(JanSun1+15)=1),JanSun1+15,""),IF(AND(YEAR(JanSun1+22)=CalendarYear,MONTH(JanSun1+22)=1),JanSun1+22,""))</f>
        <v>46040</v>
      </c>
      <c r="Y10" s="79">
        <f>IF(DAY(JanSun1)=1,IF(AND(YEAR(JanSun1+16)=CalendarYear,MONTH(JanSun1+16)=1),JanSun1+16,""),IF(AND(YEAR(JanSun1+23)=CalendarYear,MONTH(JanSun1+23)=1),JanSun1+23,""))</f>
        <v>46041</v>
      </c>
      <c r="Z10" s="79">
        <f>IF(DAY(JanSun1)=1,IF(AND(YEAR(JanSun1+17)=CalendarYear,MONTH(JanSun1+17)=1),JanSun1+17,""),IF(AND(YEAR(JanSun1+24)=CalendarYear,MONTH(JanSun1+24)=1),JanSun1+24,""))</f>
        <v>46042</v>
      </c>
      <c r="AA10" s="79">
        <f>IF(DAY(JanSun1)=1,IF(AND(YEAR(JanSun1+18)=CalendarYear,MONTH(JanSun1+18)=1),JanSun1+18,""),IF(AND(YEAR(JanSun1+25)=CalendarYear,MONTH(JanSun1+25)=1),JanSun1+25,""))</f>
        <v>46043</v>
      </c>
      <c r="AB10" s="80">
        <f>IF(DAY(JanSun1)=1,IF(AND(YEAR(JanSun1+19)=CalendarYear,MONTH(JanSun1+19)=1),JanSun1+19,""),IF(AND(YEAR(JanSun1+26)=CalendarYear,MONTH(JanSun1+26)=1),JanSun1+26,""))</f>
        <v>46044</v>
      </c>
      <c r="AC10" s="79">
        <f>IF(DAY(JanSun1)=1,IF(AND(YEAR(JanSun1+20)=CalendarYear,MONTH(JanSun1+20)=1),JanSun1+20,""),IF(AND(YEAR(JanSun1+27)=CalendarYear,MONTH(JanSun1+27)=1),JanSun1+27,""))</f>
        <v>46045</v>
      </c>
      <c r="AD10" s="79">
        <f>IF(DAY(JanSun1)=1,IF(AND(YEAR(JanSun1+21)=CalendarYear,MONTH(JanSun1+21)=1),JanSun1+21,""),IF(AND(YEAR(JanSun1+28)=CalendarYear,MONTH(JanSun1+28)=1),JanSun1+28,""))</f>
        <v>46046</v>
      </c>
      <c r="AE10" s="79">
        <f>IF(DAY(JanSun1)=1,IF(AND(YEAR(JanSun1+22)=CalendarYear,MONTH(JanSun1+22)=1),JanSun1+22,""),IF(AND(YEAR(JanSun1+29)=CalendarYear,MONTH(JanSun1+29)=1),JanSun1+29,""))</f>
        <v>46047</v>
      </c>
      <c r="AF10" s="79">
        <f>IF(DAY(JanSun1)=1,IF(AND(YEAR(JanSun1+23)=CalendarYear,MONTH(JanSun1+23)=1),JanSun1+23,""),IF(AND(YEAR(JanSun1+30)=CalendarYear,MONTH(JanSun1+30)=1),JanSun1+30,""))</f>
        <v>46048</v>
      </c>
      <c r="AG10" s="79">
        <f>IF(DAY(JanSun1)=1,IF(AND(YEAR(JanSun1+24)=CalendarYear,MONTH(JanSun1+24)=1),JanSun1+24,""),IF(AND(YEAR(JanSun1+31)=CalendarYear,MONTH(JanSun1+31)=1),JanSun1+31,""))</f>
        <v>46049</v>
      </c>
      <c r="AH10" s="79">
        <f>IF(DAY(JanSun1)=1,IF(AND(YEAR(JanSun1+25)=CalendarYear,MONTH(JanSun1+25)=1),JanSun1+25,""),IF(AND(YEAR(JanSun1+32)=CalendarYear,MONTH(JanSun1+32)=1),JanSun1+32,""))</f>
        <v>46050</v>
      </c>
      <c r="AI10" s="80">
        <f>IF(DAY(JanSun1)=1,IF(AND(YEAR(JanSun1+26)=CalendarYear,MONTH(JanSun1+26)=1),JanSun1+26,""),IF(AND(YEAR(JanSun1+33)=CalendarYear,MONTH(JanSun1+33)=1),JanSun1+33,""))</f>
        <v>46051</v>
      </c>
      <c r="AJ10" s="79">
        <f>IF(DAY(JanSun1)=1,IF(AND(YEAR(JanSun1+27)=CalendarYear,MONTH(JanSun1+27)=1),JanSun1+27,""),IF(AND(YEAR(JanSun1+34)=CalendarYear,MONTH(JanSun1+34)=1),JanSun1+34,""))</f>
        <v>46052</v>
      </c>
      <c r="AK10" s="79">
        <f>IF(DAY(JanSun1)=1,IF(AND(YEAR(JanSun1+28)=CalendarYear,MONTH(JanSun1+28)=1),JanSun1+28,""),IF(AND(YEAR(JanSun1+35)=CalendarYear,MONTH(JanSun1+35)=1),JanSun1+35,""))</f>
        <v>46053</v>
      </c>
      <c r="AL10" s="81" t="str">
        <f>IF(DAY(JanSun1)=1,IF(AND(YEAR(JanSun1+29)=CalendarYear,MONTH(JanSun1+29)=1),JanSun1+29,""),IF(AND(YEAR(JanSun1+36)=CalendarYear,MONTH(JanSun1+36)=1),JanSun1+36,""))</f>
        <v/>
      </c>
      <c r="AM10" s="82" t="str">
        <f>IF(DAY(JanSun1)=1,IF(AND(YEAR(JanSun1+30)=CalendarYear,MONTH(JanSun1+30)=1),JanSun1+30,""),IF(AND(YEAR(JanSun1+37)=CalendarYear,MONTH(JanSun1+37)=1),JanSun1+37,""))</f>
        <v/>
      </c>
    </row>
    <row r="11" spans="2:40" s="3" customFormat="1" ht="19.95" customHeight="1" x14ac:dyDescent="0.35">
      <c r="B11" s="159"/>
      <c r="C11" s="174" t="s">
        <v>50</v>
      </c>
      <c r="D11" s="175"/>
      <c r="E11" s="175"/>
      <c r="F11" s="175"/>
      <c r="G11" s="175"/>
      <c r="H11" s="28" t="s">
        <v>5</v>
      </c>
      <c r="I11" s="28" t="s">
        <v>6</v>
      </c>
      <c r="J11" s="28" t="s">
        <v>0</v>
      </c>
      <c r="K11" s="28" t="s">
        <v>1</v>
      </c>
      <c r="L11" s="28" t="s">
        <v>2</v>
      </c>
      <c r="M11" s="28" t="s">
        <v>3</v>
      </c>
      <c r="N11" s="80" t="s">
        <v>4</v>
      </c>
      <c r="O11" s="28" t="s">
        <v>5</v>
      </c>
      <c r="P11" s="28" t="s">
        <v>6</v>
      </c>
      <c r="Q11" s="28" t="s">
        <v>0</v>
      </c>
      <c r="R11" s="28" t="s">
        <v>1</v>
      </c>
      <c r="S11" s="28" t="s">
        <v>2</v>
      </c>
      <c r="T11" s="80" t="s">
        <v>3</v>
      </c>
      <c r="U11" s="28" t="s">
        <v>4</v>
      </c>
      <c r="V11" s="28" t="s">
        <v>5</v>
      </c>
      <c r="W11" s="28" t="s">
        <v>6</v>
      </c>
      <c r="X11" s="28" t="s">
        <v>0</v>
      </c>
      <c r="Y11" s="28" t="s">
        <v>1</v>
      </c>
      <c r="Z11" s="28" t="s">
        <v>2</v>
      </c>
      <c r="AA11" s="80" t="s">
        <v>3</v>
      </c>
      <c r="AB11" s="28" t="s">
        <v>4</v>
      </c>
      <c r="AC11" s="28" t="s">
        <v>5</v>
      </c>
      <c r="AD11" s="28" t="s">
        <v>6</v>
      </c>
      <c r="AE11" s="28" t="s">
        <v>0</v>
      </c>
      <c r="AF11" s="28" t="s">
        <v>1</v>
      </c>
      <c r="AG11" s="28" t="s">
        <v>2</v>
      </c>
      <c r="AH11" s="80" t="s">
        <v>3</v>
      </c>
      <c r="AI11" s="28" t="s">
        <v>4</v>
      </c>
      <c r="AJ11" s="28" t="s">
        <v>5</v>
      </c>
      <c r="AK11" s="28" t="s">
        <v>6</v>
      </c>
      <c r="AL11" s="4" t="s">
        <v>0</v>
      </c>
      <c r="AM11" s="83" t="s">
        <v>1</v>
      </c>
    </row>
    <row r="12" spans="2:40" ht="19.95" customHeight="1" thickBot="1" x14ac:dyDescent="0.4">
      <c r="B12" s="84"/>
      <c r="C12" s="85"/>
      <c r="D12" s="85"/>
      <c r="E12" s="85"/>
      <c r="F12" s="85"/>
      <c r="G12" s="85"/>
      <c r="H12" s="85"/>
      <c r="I12" s="85"/>
      <c r="J12" s="85"/>
      <c r="K12" s="93"/>
      <c r="L12" s="93"/>
      <c r="M12" s="93"/>
      <c r="N12" s="93"/>
      <c r="O12" s="93"/>
      <c r="P12" s="85"/>
      <c r="Q12" s="85"/>
      <c r="R12" s="94"/>
      <c r="S12" s="94"/>
      <c r="T12" s="94"/>
      <c r="U12" s="94"/>
      <c r="V12" s="94"/>
      <c r="W12" s="85"/>
      <c r="X12" s="85"/>
      <c r="Y12" s="86"/>
      <c r="Z12" s="86"/>
      <c r="AA12" s="86"/>
      <c r="AB12" s="86"/>
      <c r="AC12" s="86"/>
      <c r="AD12" s="85"/>
      <c r="AE12" s="85"/>
      <c r="AF12" s="118"/>
      <c r="AG12" s="118"/>
      <c r="AH12" s="118"/>
      <c r="AI12" s="118"/>
      <c r="AJ12" s="118"/>
      <c r="AK12" s="85"/>
      <c r="AL12" s="85"/>
      <c r="AM12" s="91"/>
    </row>
    <row r="13" spans="2:40" ht="10.199999999999999" customHeight="1" thickBot="1" x14ac:dyDescent="0.4"/>
    <row r="14" spans="2:40" s="3" customFormat="1" ht="19.95" customHeight="1" x14ac:dyDescent="0.35">
      <c r="B14" s="158">
        <f>DATE(CalendarYear,2,1)</f>
        <v>46054</v>
      </c>
      <c r="C14" s="79">
        <f>IF(DAY(FebSun1)=1,"",IF(AND(YEAR(FebSun1+1)=CalendarYear,MONTH(FebSun1+1)=2),FebSun1+1,""))</f>
        <v>46054</v>
      </c>
      <c r="D14" s="79">
        <f>IF(DAY(FebSun1)=1,"",IF(AND(YEAR(FebSun1+2)=CalendarYear,MONTH(FebSun1+2)=2),FebSun1+2,""))</f>
        <v>46055</v>
      </c>
      <c r="E14" s="79">
        <f>IF(DAY(FebSun1)=1,"",IF(AND(YEAR(FebSun1+3)=CalendarYear,MONTH(FebSun1+3)=2),FebSun1+3,""))</f>
        <v>46056</v>
      </c>
      <c r="F14" s="79">
        <f>IF(DAY(FebSun1)=1,"",IF(AND(YEAR(FebSun1+4)=CalendarYear,MONTH(FebSun1+4)=2),FebSun1+4,""))</f>
        <v>46057</v>
      </c>
      <c r="G14" s="80">
        <f>IF(DAY(FebSun1)=1,"",IF(AND(YEAR(FebSun1+5)=CalendarYear,MONTH(FebSun1+5)=2),FebSun1+5,""))</f>
        <v>46058</v>
      </c>
      <c r="H14" s="79">
        <f>IF(DAY(FebSun1)=1,"",IF(AND(YEAR(FebSun1+6)=CalendarYear,MONTH(FebSun1+6)=2),FebSun1+6,""))</f>
        <v>46059</v>
      </c>
      <c r="I14" s="79">
        <f>IF(DAY(FebSun1)=1,IF(AND(YEAR(FebSun1)=CalendarYear,MONTH(FebSun1)=2),FebSun1,""),IF(AND(YEAR(FebSun1+7)=CalendarYear,MONTH(FebSun1+7)=2),FebSun1+7,""))</f>
        <v>46060</v>
      </c>
      <c r="J14" s="79">
        <f>IF(DAY(FebSun1)=1,IF(AND(YEAR(FebSun1+1)=CalendarYear,MONTH(FebSun1+1)=2),FebSun1+1,""),IF(AND(YEAR(FebSun1+8)=CalendarYear,MONTH(FebSun1+8)=2),FebSun1+8,""))</f>
        <v>46061</v>
      </c>
      <c r="K14" s="79">
        <f>IF(DAY(FebSun1)=1,IF(AND(YEAR(FebSun1+2)=CalendarYear,MONTH(FebSun1+2)=2),FebSun1+2,""),IF(AND(YEAR(FebSun1+9)=CalendarYear,MONTH(FebSun1+9)=2),FebSun1+9,""))</f>
        <v>46062</v>
      </c>
      <c r="L14" s="79">
        <f>IF(DAY(FebSun1)=1,IF(AND(YEAR(FebSun1+3)=CalendarYear,MONTH(FebSun1+3)=2),FebSun1+3,""),IF(AND(YEAR(FebSun1+10)=CalendarYear,MONTH(FebSun1+10)=2),FebSun1+10,""))</f>
        <v>46063</v>
      </c>
      <c r="M14" s="79">
        <f>IF(DAY(FebSun1)=1,IF(AND(YEAR(FebSun1+4)=CalendarYear,MONTH(FebSun1+4)=2),FebSun1+4,""),IF(AND(YEAR(FebSun1+11)=CalendarYear,MONTH(FebSun1+11)=2),FebSun1+11,""))</f>
        <v>46064</v>
      </c>
      <c r="N14" s="80">
        <f>IF(DAY(FebSun1)=1,IF(AND(YEAR(FebSun1+5)=CalendarYear,MONTH(FebSun1+5)=2),FebSun1+5,""),IF(AND(YEAR(FebSun1+12)=CalendarYear,MONTH(FebSun1+12)=2),FebSun1+12,""))</f>
        <v>46065</v>
      </c>
      <c r="O14" s="79">
        <f>IF(DAY(FebSun1)=1,IF(AND(YEAR(FebSun1+6)=CalendarYear,MONTH(FebSun1+6)=2),FebSun1+6,""),IF(AND(YEAR(FebSun1+13)=CalendarYear,MONTH(FebSun1+13)=2),FebSun1+13,""))</f>
        <v>46066</v>
      </c>
      <c r="P14" s="79">
        <f>IF(DAY(FebSun1)=1,IF(AND(YEAR(FebSun1+7)=CalendarYear,MONTH(FebSun1+7)=2),FebSun1+7,""),IF(AND(YEAR(FebSun1+14)=CalendarYear,MONTH(FebSun1+14)=2),FebSun1+14,""))</f>
        <v>46067</v>
      </c>
      <c r="Q14" s="79">
        <f>IF(DAY(FebSun1)=1,IF(AND(YEAR(FebSun1+8)=CalendarYear,MONTH(FebSun1+8)=2),FebSun1+8,""),IF(AND(YEAR(FebSun1+15)=CalendarYear,MONTH(FebSun1+15)=2),FebSun1+15,""))</f>
        <v>46068</v>
      </c>
      <c r="R14" s="79">
        <f>IF(DAY(FebSun1)=1,IF(AND(YEAR(FebSun1+9)=CalendarYear,MONTH(FebSun1+9)=2),FebSun1+9,""),IF(AND(YEAR(FebSun1+16)=CalendarYear,MONTH(FebSun1+16)=2),FebSun1+16,""))</f>
        <v>46069</v>
      </c>
      <c r="S14" s="79">
        <f>IF(DAY(FebSun1)=1,IF(AND(YEAR(FebSun1+10)=CalendarYear,MONTH(FebSun1+10)=2),FebSun1+10,""),IF(AND(YEAR(FebSun1+17)=CalendarYear,MONTH(FebSun1+17)=2),FebSun1+17,""))</f>
        <v>46070</v>
      </c>
      <c r="T14" s="79">
        <f>IF(DAY(FebSun1)=1,IF(AND(YEAR(FebSun1+11)=CalendarYear,MONTH(FebSun1+11)=2),FebSun1+11,""),IF(AND(YEAR(FebSun1+18)=CalendarYear,MONTH(FebSun1+18)=2),FebSun1+18,""))</f>
        <v>46071</v>
      </c>
      <c r="U14" s="80">
        <f>IF(DAY(FebSun1)=1,IF(AND(YEAR(FebSun1+12)=CalendarYear,MONTH(FebSun1+12)=2),FebSun1+12,""),IF(AND(YEAR(FebSun1+19)=CalendarYear,MONTH(FebSun1+19)=2),FebSun1+19,""))</f>
        <v>46072</v>
      </c>
      <c r="V14" s="79">
        <f>IF(DAY(FebSun1)=1,IF(AND(YEAR(FebSun1+13)=CalendarYear,MONTH(FebSun1+13)=2),FebSun1+13,""),IF(AND(YEAR(FebSun1+20)=CalendarYear,MONTH(FebSun1+20)=2),FebSun1+20,""))</f>
        <v>46073</v>
      </c>
      <c r="W14" s="79">
        <f>IF(DAY(FebSun1)=1,IF(AND(YEAR(FebSun1+14)=CalendarYear,MONTH(FebSun1+14)=2),FebSun1+14,""),IF(AND(YEAR(FebSun1+21)=CalendarYear,MONTH(FebSun1+21)=2),FebSun1+21,""))</f>
        <v>46074</v>
      </c>
      <c r="X14" s="79">
        <f>IF(DAY(FebSun1)=1,IF(AND(YEAR(FebSun1+15)=CalendarYear,MONTH(FebSun1+15)=2),FebSun1+15,""),IF(AND(YEAR(FebSun1+22)=CalendarYear,MONTH(FebSun1+22)=2),FebSun1+22,""))</f>
        <v>46075</v>
      </c>
      <c r="Y14" s="79">
        <f>IF(DAY(FebSun1)=1,IF(AND(YEAR(FebSun1+16)=CalendarYear,MONTH(FebSun1+16)=2),FebSun1+16,""),IF(AND(YEAR(FebSun1+23)=CalendarYear,MONTH(FebSun1+23)=2),FebSun1+23,""))</f>
        <v>46076</v>
      </c>
      <c r="Z14" s="79">
        <f>IF(DAY(FebSun1)=1,IF(AND(YEAR(FebSun1+17)=CalendarYear,MONTH(FebSun1+17)=2),FebSun1+17,""),IF(AND(YEAR(FebSun1+24)=CalendarYear,MONTH(FebSun1+24)=2),FebSun1+24,""))</f>
        <v>46077</v>
      </c>
      <c r="AA14" s="79">
        <f>IF(DAY(FebSun1)=1,IF(AND(YEAR(FebSun1+18)=CalendarYear,MONTH(FebSun1+18)=2),FebSun1+18,""),IF(AND(YEAR(FebSun1+25)=CalendarYear,MONTH(FebSun1+25)=2),FebSun1+25,""))</f>
        <v>46078</v>
      </c>
      <c r="AB14" s="80">
        <f>IF(DAY(FebSun1)=1,IF(AND(YEAR(FebSun1+19)=CalendarYear,MONTH(FebSun1+19)=2),FebSun1+19,""),IF(AND(YEAR(FebSun1+26)=CalendarYear,MONTH(FebSun1+26)=2),FebSun1+26,""))</f>
        <v>46079</v>
      </c>
      <c r="AC14" s="79">
        <f>IF(DAY(FebSun1)=1,IF(AND(YEAR(FebSun1+20)=CalendarYear,MONTH(FebSun1+20)=2),FebSun1+20,""),IF(AND(YEAR(FebSun1+27)=CalendarYear,MONTH(FebSun1+27)=2),FebSun1+27,""))</f>
        <v>46080</v>
      </c>
      <c r="AD14" s="79">
        <f>IF(DAY(FebSun1)=1,IF(AND(YEAR(FebSun1+21)=CalendarYear,MONTH(FebSun1+21)=2),FebSun1+21,""),IF(AND(YEAR(FebSun1+28)=CalendarYear,MONTH(FebSun1+28)=2),FebSun1+28,""))</f>
        <v>46081</v>
      </c>
      <c r="AE14" s="79" t="str">
        <f>IF(DAY(FebSun1)=1,IF(AND(YEAR(FebSun1+22)=CalendarYear,MONTH(FebSun1+22)=2),FebSun1+22,""),IF(AND(YEAR(FebSun1+29)=CalendarYear,MONTH(FebSun1+29)=2),FebSun1+29,""))</f>
        <v/>
      </c>
      <c r="AF14" s="79" t="str">
        <f>IF(DAY(FebSun1)=1,IF(AND(YEAR(FebSun1+23)=CalendarYear,MONTH(FebSun1+23)=2),FebSun1+23,""),IF(AND(YEAR(FebSun1+30)=CalendarYear,MONTH(FebSun1+30)=2),FebSun1+30,""))</f>
        <v/>
      </c>
      <c r="AG14" s="79" t="str">
        <f>IF(DAY(FebSun1)=1,IF(AND(YEAR(FebSun1+24)=CalendarYear,MONTH(FebSun1+24)=2),FebSun1+24,""),IF(AND(YEAR(FebSun1+31)=CalendarYear,MONTH(FebSun1+31)=2),FebSun1+31,""))</f>
        <v/>
      </c>
      <c r="AH14" s="79" t="str">
        <f>IF(DAY(FebSun1)=1,IF(AND(YEAR(FebSun1+25)=CalendarYear,MONTH(FebSun1+25)=2),FebSun1+25,""),IF(AND(YEAR(FebSun1+32)=CalendarYear,MONTH(FebSun1+32)=2),FebSun1+32,""))</f>
        <v/>
      </c>
      <c r="AI14" s="79" t="str">
        <f>IF(DAY(FebSun1)=1,IF(AND(YEAR(FebSun1+26)=CalendarYear,MONTH(FebSun1+26)=2),FebSun1+26,""),IF(AND(YEAR(FebSun1+33)=CalendarYear,MONTH(FebSun1+33)=2),FebSun1+33,""))</f>
        <v/>
      </c>
      <c r="AJ14" s="79" t="str">
        <f>IF(DAY(FebSun1)=1,IF(AND(YEAR(FebSun1+27)=CalendarYear,MONTH(FebSun1+27)=2),FebSun1+27,""),IF(AND(YEAR(FebSun1+34)=CalendarYear,MONTH(FebSun1+34)=2),FebSun1+34,""))</f>
        <v/>
      </c>
      <c r="AK14" s="81" t="str">
        <f>IF(DAY(FebSun1)=1,IF(AND(YEAR(FebSun1+28)=CalendarYear,MONTH(FebSun1+28)=2),FebSun1+28,""),IF(AND(YEAR(FebSun1+35)=CalendarYear,MONTH(FebSun1+35)=2),FebSun1+35,""))</f>
        <v/>
      </c>
      <c r="AL14" s="81" t="str">
        <f>IF(DAY(FebSun1)=1,IF(AND(YEAR(FebSun1+29)=CalendarYear,MONTH(FebSun1+29)=2),FebSun1+29,""),IF(AND(YEAR(FebSun1+36)=CalendarYear,MONTH(FebSun1+36)=2),FebSun1+36,""))</f>
        <v/>
      </c>
      <c r="AM14" s="82" t="str">
        <f>IF(DAY(FebSun1)=1,IF(AND(YEAR(FebSun1+30)=CalendarYear,MONTH(FebSun1+30)=2),FebSun1+30,""),IF(AND(YEAR(FebSun1+37)=CalendarYear,MONTH(FebSun1+37)=2),FebSun1+37,""))</f>
        <v/>
      </c>
    </row>
    <row r="15" spans="2:40" s="3" customFormat="1" ht="19.95" customHeight="1" thickBot="1" x14ac:dyDescent="0.4">
      <c r="B15" s="198"/>
      <c r="C15" s="99" t="s">
        <v>0</v>
      </c>
      <c r="D15" s="99" t="s">
        <v>1</v>
      </c>
      <c r="E15" s="99" t="s">
        <v>2</v>
      </c>
      <c r="F15" s="99" t="s">
        <v>3</v>
      </c>
      <c r="G15" s="99" t="s">
        <v>4</v>
      </c>
      <c r="H15" s="99" t="s">
        <v>5</v>
      </c>
      <c r="I15" s="99" t="s">
        <v>6</v>
      </c>
      <c r="J15" s="99" t="s">
        <v>0</v>
      </c>
      <c r="K15" s="99" t="s">
        <v>1</v>
      </c>
      <c r="L15" s="99" t="s">
        <v>2</v>
      </c>
      <c r="M15" s="99" t="s">
        <v>3</v>
      </c>
      <c r="N15" s="99" t="s">
        <v>4</v>
      </c>
      <c r="O15" s="99" t="s">
        <v>5</v>
      </c>
      <c r="P15" s="99" t="s">
        <v>6</v>
      </c>
      <c r="Q15" s="99" t="s">
        <v>0</v>
      </c>
      <c r="R15" s="99" t="s">
        <v>1</v>
      </c>
      <c r="S15" s="99" t="s">
        <v>2</v>
      </c>
      <c r="T15" s="99" t="s">
        <v>3</v>
      </c>
      <c r="U15" s="99" t="s">
        <v>4</v>
      </c>
      <c r="V15" s="99" t="s">
        <v>5</v>
      </c>
      <c r="W15" s="99" t="s">
        <v>6</v>
      </c>
      <c r="X15" s="99" t="s">
        <v>0</v>
      </c>
      <c r="Y15" s="99" t="s">
        <v>1</v>
      </c>
      <c r="Z15" s="99" t="s">
        <v>2</v>
      </c>
      <c r="AA15" s="99" t="s">
        <v>3</v>
      </c>
      <c r="AB15" s="99" t="s">
        <v>4</v>
      </c>
      <c r="AC15" s="99" t="s">
        <v>5</v>
      </c>
      <c r="AD15" s="99" t="s">
        <v>6</v>
      </c>
      <c r="AE15" s="99" t="s">
        <v>0</v>
      </c>
      <c r="AF15" s="99" t="s">
        <v>1</v>
      </c>
      <c r="AG15" s="99" t="s">
        <v>2</v>
      </c>
      <c r="AH15" s="99" t="s">
        <v>3</v>
      </c>
      <c r="AI15" s="99" t="s">
        <v>4</v>
      </c>
      <c r="AJ15" s="99" t="s">
        <v>5</v>
      </c>
      <c r="AK15" s="100" t="s">
        <v>6</v>
      </c>
      <c r="AL15" s="100" t="s">
        <v>0</v>
      </c>
      <c r="AM15" s="101" t="s">
        <v>1</v>
      </c>
    </row>
    <row r="16" spans="2:40" ht="19.95" customHeight="1" x14ac:dyDescent="0.35">
      <c r="B16" s="14"/>
      <c r="C16" s="15"/>
      <c r="D16" s="53"/>
      <c r="E16" s="53"/>
      <c r="F16" s="53"/>
      <c r="G16" s="53"/>
      <c r="H16" s="53"/>
      <c r="I16" s="15"/>
      <c r="J16" s="15"/>
      <c r="K16" s="50"/>
      <c r="L16" s="50"/>
      <c r="M16" s="50"/>
      <c r="N16" s="50"/>
      <c r="O16" s="50"/>
      <c r="P16" s="15"/>
      <c r="Q16" s="15"/>
      <c r="R16" s="18"/>
      <c r="S16" s="18"/>
      <c r="T16" s="18"/>
      <c r="U16" s="18"/>
      <c r="V16" s="18"/>
      <c r="W16" s="15"/>
      <c r="X16" s="15"/>
      <c r="Y16" s="17"/>
      <c r="Z16" s="17"/>
      <c r="AA16" s="17"/>
      <c r="AB16" s="17"/>
      <c r="AC16" s="17"/>
      <c r="AD16" s="15"/>
      <c r="AE16" s="15"/>
      <c r="AF16" s="15"/>
      <c r="AG16" s="15"/>
      <c r="AH16" s="15"/>
      <c r="AI16" s="15"/>
      <c r="AJ16" s="15"/>
      <c r="AK16" s="15"/>
      <c r="AL16" s="15"/>
      <c r="AM16" s="15"/>
    </row>
    <row r="17" spans="2:39" ht="10.199999999999999" customHeight="1" thickBot="1" x14ac:dyDescent="0.4"/>
    <row r="18" spans="2:39" s="3" customFormat="1" ht="19.95" customHeight="1" x14ac:dyDescent="0.35">
      <c r="B18" s="158">
        <f>DATE(CalendarYear,3,1)</f>
        <v>46082</v>
      </c>
      <c r="C18" s="79">
        <f>IF(DAY(MarSun1)=1,"",IF(AND(YEAR(MarSun1+1)=CalendarYear,MONTH(MarSun1+1)=3),MarSun1+1,""))</f>
        <v>46082</v>
      </c>
      <c r="D18" s="79">
        <f>IF(DAY(MarSun1)=1,"",IF(AND(YEAR(MarSun1+2)=CalendarYear,MONTH(MarSun1+2)=3),MarSun1+2,""))</f>
        <v>46083</v>
      </c>
      <c r="E18" s="79">
        <f>IF(DAY(MarSun1)=1,"",IF(AND(YEAR(MarSun1+3)=CalendarYear,MONTH(MarSun1+3)=3),MarSun1+3,""))</f>
        <v>46084</v>
      </c>
      <c r="F18" s="79">
        <f>IF(DAY(MarSun1)=1,"",IF(AND(YEAR(MarSun1+4)=CalendarYear,MONTH(MarSun1+4)=3),MarSun1+4,""))</f>
        <v>46085</v>
      </c>
      <c r="G18" s="80">
        <f>IF(DAY(MarSun1)=1,"",IF(AND(YEAR(MarSun1+5)=CalendarYear,MONTH(MarSun1+5)=3),MarSun1+5,""))</f>
        <v>46086</v>
      </c>
      <c r="H18" s="79">
        <f>IF(DAY(MarSun1)=1,"",IF(AND(YEAR(MarSun1+6)=CalendarYear,MONTH(MarSun1+6)=3),MarSun1+6,""))</f>
        <v>46087</v>
      </c>
      <c r="I18" s="79">
        <f>IF(DAY(MarSun1)=1,IF(AND(YEAR(MarSun1)=CalendarYear,MONTH(MarSun1)=3),MarSun1,""),IF(AND(YEAR(MarSun1+7)=CalendarYear,MONTH(MarSun1+7)=3),MarSun1+7,""))</f>
        <v>46088</v>
      </c>
      <c r="J18" s="79">
        <f>IF(DAY(MarSun1)=1,IF(AND(YEAR(MarSun1+1)=CalendarYear,MONTH(MarSun1+1)=3),MarSun1+1,""),IF(AND(YEAR(MarSun1+8)=CalendarYear,MONTH(MarSun1+8)=3),MarSun1+8,""))</f>
        <v>46089</v>
      </c>
      <c r="K18" s="79">
        <f>IF(DAY(MarSun1)=1,IF(AND(YEAR(MarSun1+2)=CalendarYear,MONTH(MarSun1+2)=3),MarSun1+2,""),IF(AND(YEAR(MarSun1+9)=CalendarYear,MONTH(MarSun1+9)=3),MarSun1+9,""))</f>
        <v>46090</v>
      </c>
      <c r="L18" s="79">
        <f>IF(DAY(MarSun1)=1,IF(AND(YEAR(MarSun1+3)=CalendarYear,MONTH(MarSun1+3)=3),MarSun1+3,""),IF(AND(YEAR(MarSun1+10)=CalendarYear,MONTH(MarSun1+10)=3),MarSun1+10,""))</f>
        <v>46091</v>
      </c>
      <c r="M18" s="79">
        <f>IF(DAY(MarSun1)=1,IF(AND(YEAR(MarSun1+4)=CalendarYear,MONTH(MarSun1+4)=3),MarSun1+4,""),IF(AND(YEAR(MarSun1+11)=CalendarYear,MONTH(MarSun1+11)=3),MarSun1+11,""))</f>
        <v>46092</v>
      </c>
      <c r="N18" s="80">
        <f>IF(DAY(MarSun1)=1,IF(AND(YEAR(MarSun1+5)=CalendarYear,MONTH(MarSun1+5)=3),MarSun1+5,""),IF(AND(YEAR(MarSun1+12)=CalendarYear,MONTH(MarSun1+12)=3),MarSun1+12,""))</f>
        <v>46093</v>
      </c>
      <c r="O18" s="79">
        <f>IF(DAY(MarSun1)=1,IF(AND(YEAR(MarSun1+6)=CalendarYear,MONTH(MarSun1+6)=3),MarSun1+6,""),IF(AND(YEAR(MarSun1+13)=CalendarYear,MONTH(MarSun1+13)=3),MarSun1+13,""))</f>
        <v>46094</v>
      </c>
      <c r="P18" s="79">
        <f>IF(DAY(MarSun1)=1,IF(AND(YEAR(MarSun1+7)=CalendarYear,MONTH(MarSun1+7)=3),MarSun1+7,""),IF(AND(YEAR(MarSun1+14)=CalendarYear,MONTH(MarSun1+14)=3),MarSun1+14,""))</f>
        <v>46095</v>
      </c>
      <c r="Q18" s="79">
        <f>IF(DAY(MarSun1)=1,IF(AND(YEAR(MarSun1+8)=CalendarYear,MONTH(MarSun1+8)=3),MarSun1+8,""),IF(AND(YEAR(MarSun1+15)=CalendarYear,MONTH(MarSun1+15)=3),MarSun1+15,""))</f>
        <v>46096</v>
      </c>
      <c r="R18" s="79">
        <f>IF(DAY(MarSun1)=1,IF(AND(YEAR(MarSun1+9)=CalendarYear,MONTH(MarSun1+9)=3),MarSun1+9,""),IF(AND(YEAR(MarSun1+16)=CalendarYear,MONTH(MarSun1+16)=3),MarSun1+16,""))</f>
        <v>46097</v>
      </c>
      <c r="S18" s="79">
        <f>IF(DAY(MarSun1)=1,IF(AND(YEAR(MarSun1+10)=CalendarYear,MONTH(MarSun1+10)=3),MarSun1+10,""),IF(AND(YEAR(MarSun1+17)=CalendarYear,MONTH(MarSun1+17)=3),MarSun1+17,""))</f>
        <v>46098</v>
      </c>
      <c r="T18" s="79">
        <f>IF(DAY(MarSun1)=1,IF(AND(YEAR(MarSun1+11)=CalendarYear,MONTH(MarSun1+11)=3),MarSun1+11,""),IF(AND(YEAR(MarSun1+18)=CalendarYear,MONTH(MarSun1+18)=3),MarSun1+18,""))</f>
        <v>46099</v>
      </c>
      <c r="U18" s="80">
        <f>IF(DAY(MarSun1)=1,IF(AND(YEAR(MarSun1+12)=CalendarYear,MONTH(MarSun1+12)=3),MarSun1+12,""),IF(AND(YEAR(MarSun1+19)=CalendarYear,MONTH(MarSun1+19)=3),MarSun1+19,""))</f>
        <v>46100</v>
      </c>
      <c r="V18" s="79">
        <f>IF(DAY(MarSun1)=1,IF(AND(YEAR(MarSun1+13)=CalendarYear,MONTH(MarSun1+13)=3),MarSun1+13,""),IF(AND(YEAR(MarSun1+20)=CalendarYear,MONTH(MarSun1+20)=3),MarSun1+20,""))</f>
        <v>46101</v>
      </c>
      <c r="W18" s="79">
        <f>IF(DAY(MarSun1)=1,IF(AND(YEAR(MarSun1+14)=CalendarYear,MONTH(MarSun1+14)=3),MarSun1+14,""),IF(AND(YEAR(MarSun1+21)=CalendarYear,MONTH(MarSun1+21)=3),MarSun1+21,""))</f>
        <v>46102</v>
      </c>
      <c r="X18" s="79">
        <f>IF(DAY(MarSun1)=1,IF(AND(YEAR(MarSun1+15)=CalendarYear,MONTH(MarSun1+15)=3),MarSun1+15,""),IF(AND(YEAR(MarSun1+22)=CalendarYear,MONTH(MarSun1+22)=3),MarSun1+22,""))</f>
        <v>46103</v>
      </c>
      <c r="Y18" s="79">
        <f>IF(DAY(MarSun1)=1,IF(AND(YEAR(MarSun1+16)=CalendarYear,MONTH(MarSun1+16)=3),MarSun1+16,""),IF(AND(YEAR(MarSun1+23)=CalendarYear,MONTH(MarSun1+23)=3),MarSun1+23,""))</f>
        <v>46104</v>
      </c>
      <c r="Z18" s="79">
        <f>IF(DAY(MarSun1)=1,IF(AND(YEAR(MarSun1+17)=CalendarYear,MONTH(MarSun1+17)=3),MarSun1+17,""),IF(AND(YEAR(MarSun1+24)=CalendarYear,MONTH(MarSun1+24)=3),MarSun1+24,""))</f>
        <v>46105</v>
      </c>
      <c r="AA18" s="79">
        <f>IF(DAY(MarSun1)=1,IF(AND(YEAR(MarSun1+18)=CalendarYear,MONTH(MarSun1+18)=3),MarSun1+18,""),IF(AND(YEAR(MarSun1+25)=CalendarYear,MONTH(MarSun1+25)=3),MarSun1+25,""))</f>
        <v>46106</v>
      </c>
      <c r="AB18" s="80">
        <f>IF(DAY(MarSun1)=1,IF(AND(YEAR(MarSun1+19)=CalendarYear,MONTH(MarSun1+19)=3),MarSun1+19,""),IF(AND(YEAR(MarSun1+26)=CalendarYear,MONTH(MarSun1+26)=3),MarSun1+26,""))</f>
        <v>46107</v>
      </c>
      <c r="AC18" s="79">
        <f>IF(DAY(MarSun1)=1,IF(AND(YEAR(MarSun1+20)=CalendarYear,MONTH(MarSun1+20)=3),MarSun1+20,""),IF(AND(YEAR(MarSun1+27)=CalendarYear,MONTH(MarSun1+27)=3),MarSun1+27,""))</f>
        <v>46108</v>
      </c>
      <c r="AD18" s="79">
        <f>IF(DAY(MarSun1)=1,IF(AND(YEAR(MarSun1+21)=CalendarYear,MONTH(MarSun1+21)=3),MarSun1+21,""),IF(AND(YEAR(MarSun1+28)=CalendarYear,MONTH(MarSun1+28)=3),MarSun1+28,""))</f>
        <v>46109</v>
      </c>
      <c r="AE18" s="79">
        <f>IF(DAY(MarSun1)=1,IF(AND(YEAR(MarSun1+22)=CalendarYear,MONTH(MarSun1+22)=3),MarSun1+22,""),IF(AND(YEAR(MarSun1+29)=CalendarYear,MONTH(MarSun1+29)=3),MarSun1+29,""))</f>
        <v>46110</v>
      </c>
      <c r="AF18" s="79">
        <f>IF(DAY(MarSun1)=1,IF(AND(YEAR(MarSun1+23)=CalendarYear,MONTH(MarSun1+23)=3),MarSun1+23,""),IF(AND(YEAR(MarSun1+30)=CalendarYear,MONTH(MarSun1+30)=3),MarSun1+30,""))</f>
        <v>46111</v>
      </c>
      <c r="AG18" s="79">
        <f>IF(DAY(MarSun1)=1,IF(AND(YEAR(MarSun1+24)=CalendarYear,MONTH(MarSun1+24)=3),MarSun1+24,""),IF(AND(YEAR(MarSun1+31)=CalendarYear,MONTH(MarSun1+31)=3),MarSun1+31,""))</f>
        <v>46112</v>
      </c>
      <c r="AH18" s="79" t="str">
        <f>IF(DAY(MarSun1)=1,IF(AND(YEAR(MarSun1+25)=CalendarYear,MONTH(MarSun1+25)=3),MarSun1+25,""),IF(AND(YEAR(MarSun1+32)=CalendarYear,MONTH(MarSun1+32)=3),MarSun1+32,""))</f>
        <v/>
      </c>
      <c r="AI18" s="79" t="str">
        <f>IF(DAY(MarSun1)=1,IF(AND(YEAR(MarSun1+26)=CalendarYear,MONTH(MarSun1+26)=3),MarSun1+26,""),IF(AND(YEAR(MarSun1+33)=CalendarYear,MONTH(MarSun1+33)=3),MarSun1+33,""))</f>
        <v/>
      </c>
      <c r="AJ18" s="79" t="str">
        <f>IF(DAY(MarSun1)=1,IF(AND(YEAR(MarSun1+27)=CalendarYear,MONTH(MarSun1+27)=3),MarSun1+27,""),IF(AND(YEAR(MarSun1+34)=CalendarYear,MONTH(MarSun1+34)=3),MarSun1+34,""))</f>
        <v/>
      </c>
      <c r="AK18" s="79"/>
      <c r="AL18" s="79" t="str">
        <f>IF(DAY(MarSun1)=1,IF(AND(YEAR(MarSun1+29)=CalendarYear,MONTH(MarSun1+29)=3),MarSun1+29,""),IF(AND(YEAR(MarSun1+36)=CalendarYear,MONTH(MarSun1+36)=3),MarSun1+36,""))</f>
        <v/>
      </c>
      <c r="AM18" s="97" t="str">
        <f>IF(DAY(MarSun1)=1,IF(AND(YEAR(MarSun1+30)=CalendarYear,MONTH(MarSun1+30)=3),MarSun1+30,""),IF(AND(YEAR(MarSun1+37)=CalendarYear,MONTH(MarSun1+37)=3),MarSun1+37,""))</f>
        <v/>
      </c>
    </row>
    <row r="19" spans="2:39" s="3" customFormat="1" ht="19.95" customHeight="1" x14ac:dyDescent="0.35">
      <c r="B19" s="159"/>
      <c r="C19" s="28" t="s">
        <v>0</v>
      </c>
      <c r="D19" s="28" t="s">
        <v>1</v>
      </c>
      <c r="E19" s="28" t="s">
        <v>2</v>
      </c>
      <c r="F19" s="28" t="s">
        <v>3</v>
      </c>
      <c r="G19" s="28" t="s">
        <v>4</v>
      </c>
      <c r="H19" s="28" t="s">
        <v>5</v>
      </c>
      <c r="I19" s="28" t="s">
        <v>6</v>
      </c>
      <c r="J19" s="28" t="s">
        <v>0</v>
      </c>
      <c r="K19" s="28" t="s">
        <v>1</v>
      </c>
      <c r="L19" s="28" t="s">
        <v>2</v>
      </c>
      <c r="M19" s="28" t="s">
        <v>3</v>
      </c>
      <c r="N19" s="28" t="s">
        <v>4</v>
      </c>
      <c r="O19" s="28" t="s">
        <v>5</v>
      </c>
      <c r="P19" s="28" t="s">
        <v>6</v>
      </c>
      <c r="Q19" s="28" t="s">
        <v>0</v>
      </c>
      <c r="R19" s="28" t="s">
        <v>1</v>
      </c>
      <c r="S19" s="28" t="s">
        <v>2</v>
      </c>
      <c r="T19" s="28" t="s">
        <v>3</v>
      </c>
      <c r="U19" s="28" t="s">
        <v>4</v>
      </c>
      <c r="V19" s="28" t="s">
        <v>5</v>
      </c>
      <c r="W19" s="28" t="s">
        <v>6</v>
      </c>
      <c r="X19" s="28" t="s">
        <v>0</v>
      </c>
      <c r="Y19" s="28" t="s">
        <v>1</v>
      </c>
      <c r="Z19" s="28" t="s">
        <v>2</v>
      </c>
      <c r="AA19" s="28" t="s">
        <v>3</v>
      </c>
      <c r="AB19" s="28" t="s">
        <v>4</v>
      </c>
      <c r="AC19" s="28" t="s">
        <v>5</v>
      </c>
      <c r="AD19" s="28" t="s">
        <v>6</v>
      </c>
      <c r="AE19" s="28" t="s">
        <v>0</v>
      </c>
      <c r="AF19" s="28" t="s">
        <v>1</v>
      </c>
      <c r="AG19" s="28" t="s">
        <v>2</v>
      </c>
      <c r="AH19" s="77" t="s">
        <v>3</v>
      </c>
      <c r="AI19" s="28" t="s">
        <v>4</v>
      </c>
      <c r="AJ19" s="28" t="s">
        <v>5</v>
      </c>
      <c r="AK19" s="28" t="s">
        <v>6</v>
      </c>
      <c r="AL19" s="28" t="s">
        <v>0</v>
      </c>
      <c r="AM19" s="98" t="s">
        <v>1</v>
      </c>
    </row>
    <row r="20" spans="2:39" ht="19.95" customHeight="1" thickBot="1" x14ac:dyDescent="0.4">
      <c r="B20" s="84"/>
      <c r="C20" s="85"/>
      <c r="D20" s="118"/>
      <c r="E20" s="118"/>
      <c r="F20" s="118"/>
      <c r="G20" s="118"/>
      <c r="H20" s="118"/>
      <c r="I20" s="85"/>
      <c r="J20" s="85"/>
      <c r="K20" s="92"/>
      <c r="L20" s="92"/>
      <c r="M20" s="92"/>
      <c r="N20" s="92"/>
      <c r="O20" s="92"/>
      <c r="P20" s="85"/>
      <c r="Q20" s="85"/>
      <c r="R20" s="93"/>
      <c r="S20" s="93"/>
      <c r="T20" s="93"/>
      <c r="U20" s="93"/>
      <c r="V20" s="93"/>
      <c r="W20" s="85"/>
      <c r="X20" s="85"/>
      <c r="Y20" s="94"/>
      <c r="Z20" s="94"/>
      <c r="AA20" s="94"/>
      <c r="AB20" s="94"/>
      <c r="AC20" s="94"/>
      <c r="AD20" s="85"/>
      <c r="AE20" s="85"/>
      <c r="AF20" s="86"/>
      <c r="AG20" s="86"/>
      <c r="AH20" s="85"/>
      <c r="AI20" s="85"/>
      <c r="AJ20" s="85"/>
      <c r="AK20" s="85"/>
      <c r="AL20" s="85"/>
      <c r="AM20" s="91"/>
    </row>
    <row r="21" spans="2:39" ht="10.199999999999999" customHeight="1" thickBot="1" x14ac:dyDescent="0.4"/>
    <row r="22" spans="2:39" s="3" customFormat="1" ht="19.95" customHeight="1" x14ac:dyDescent="0.35">
      <c r="B22" s="158">
        <f>DATE(CalendarYear,4,1)</f>
        <v>46113</v>
      </c>
      <c r="C22" s="81" t="str">
        <f>IF(DAY(AprSun1)=1,"",IF(AND(YEAR(AprSun1+1)=CalendarYear,MONTH(AprSun1+1)=4),AprSun1+1,""))</f>
        <v/>
      </c>
      <c r="D22" s="79" t="str">
        <f>IF(DAY(AprSun1)=1,"",IF(AND(YEAR(AprSun1+2)=CalendarYear,MONTH(AprSun1+2)=4),AprSun1+2,""))</f>
        <v/>
      </c>
      <c r="E22" s="79" t="str">
        <f>IF(DAY(AprSun1)=1,"",IF(AND(YEAR(AprSun1+3)=CalendarYear,MONTH(AprSun1+3)=4),AprSun1+3,""))</f>
        <v/>
      </c>
      <c r="F22" s="79">
        <f>IF(DAY(AprSun1)=1,"",IF(AND(YEAR(AprSun1+4)=CalendarYear,MONTH(AprSun1+4)=4),AprSun1+4,""))</f>
        <v>46113</v>
      </c>
      <c r="G22" s="80">
        <f>IF(DAY(AprSun1)=1,"",IF(AND(YEAR(AprSun1+5)=CalendarYear,MONTH(AprSun1+5)=4),AprSun1+5,""))</f>
        <v>46114</v>
      </c>
      <c r="H22" s="106">
        <f>IF(DAY(AprSun1)=1,"",IF(AND(YEAR(AprSun1+6)=CalendarYear,MONTH(AprSun1+6)=4),AprSun1+6,""))</f>
        <v>46115</v>
      </c>
      <c r="I22" s="79">
        <f>IF(DAY(AprSun1)=1,IF(AND(YEAR(AprSun1)=CalendarYear,MONTH(AprSun1)=4),AprSun1,""),IF(AND(YEAR(AprSun1+7)=CalendarYear,MONTH(AprSun1+7)=4),AprSun1+7,""))</f>
        <v>46116</v>
      </c>
      <c r="J22" s="106">
        <f>IF(DAY(AprSun1)=1,IF(AND(YEAR(AprSun1+1)=CalendarYear,MONTH(AprSun1+1)=4),AprSun1+1,""),IF(AND(YEAR(AprSun1+8)=CalendarYear,MONTH(AprSun1+8)=4),AprSun1+8,""))</f>
        <v>46117</v>
      </c>
      <c r="K22" s="106">
        <f>IF(DAY(AprSun1)=1,IF(AND(YEAR(AprSun1+2)=CalendarYear,MONTH(AprSun1+2)=4),AprSun1+2,""),IF(AND(YEAR(AprSun1+9)=CalendarYear,MONTH(AprSun1+9)=4),AprSun1+9,""))</f>
        <v>46118</v>
      </c>
      <c r="L22" s="79">
        <f>IF(DAY(AprSun1)=1,IF(AND(YEAR(AprSun1+3)=CalendarYear,MONTH(AprSun1+3)=4),AprSun1+3,""),IF(AND(YEAR(AprSun1+10)=CalendarYear,MONTH(AprSun1+10)=4),AprSun1+10,""))</f>
        <v>46119</v>
      </c>
      <c r="M22" s="79">
        <f>IF(DAY(AprSun1)=1,IF(AND(YEAR(AprSun1+4)=CalendarYear,MONTH(AprSun1+4)=4),AprSun1+4,""),IF(AND(YEAR(AprSun1+11)=CalendarYear,MONTH(AprSun1+11)=4),AprSun1+11,""))</f>
        <v>46120</v>
      </c>
      <c r="N22" s="80">
        <f>IF(DAY(AprSun1)=1,IF(AND(YEAR(AprSun1+5)=CalendarYear,MONTH(AprSun1+5)=4),AprSun1+5,""),IF(AND(YEAR(AprSun1+12)=CalendarYear,MONTH(AprSun1+12)=4),AprSun1+12,""))</f>
        <v>46121</v>
      </c>
      <c r="O22" s="79">
        <f>IF(DAY(AprSun1)=1,IF(AND(YEAR(AprSun1+6)=CalendarYear,MONTH(AprSun1+6)=4),AprSun1+6,""),IF(AND(YEAR(AprSun1+13)=CalendarYear,MONTH(AprSun1+13)=4),AprSun1+13,""))</f>
        <v>46122</v>
      </c>
      <c r="P22" s="79">
        <f>IF(DAY(AprSun1)=1,IF(AND(YEAR(AprSun1+7)=CalendarYear,MONTH(AprSun1+7)=4),AprSun1+7,""),IF(AND(YEAR(AprSun1+14)=CalendarYear,MONTH(AprSun1+14)=4),AprSun1+14,""))</f>
        <v>46123</v>
      </c>
      <c r="Q22" s="79">
        <f>IF(DAY(AprSun1)=1,IF(AND(YEAR(AprSun1+8)=CalendarYear,MONTH(AprSun1+8)=4),AprSun1+8,""),IF(AND(YEAR(AprSun1+15)=CalendarYear,MONTH(AprSun1+15)=4),AprSun1+15,""))</f>
        <v>46124</v>
      </c>
      <c r="R22" s="79">
        <f>IF(DAY(AprSun1)=1,IF(AND(YEAR(AprSun1+9)=CalendarYear,MONTH(AprSun1+9)=4),AprSun1+9,""),IF(AND(YEAR(AprSun1+16)=CalendarYear,MONTH(AprSun1+16)=4),AprSun1+16,""))</f>
        <v>46125</v>
      </c>
      <c r="S22" s="79">
        <f>IF(DAY(AprSun1)=1,IF(AND(YEAR(AprSun1+10)=CalendarYear,MONTH(AprSun1+10)=4),AprSun1+10,""),IF(AND(YEAR(AprSun1+17)=CalendarYear,MONTH(AprSun1+17)=4),AprSun1+17,""))</f>
        <v>46126</v>
      </c>
      <c r="T22" s="79">
        <f>IF(DAY(AprSun1)=1,IF(AND(YEAR(AprSun1+11)=CalendarYear,MONTH(AprSun1+11)=4),AprSun1+11,""),IF(AND(YEAR(AprSun1+18)=CalendarYear,MONTH(AprSun1+18)=4),AprSun1+18,""))</f>
        <v>46127</v>
      </c>
      <c r="U22" s="80">
        <f>IF(DAY(AprSun1)=1,IF(AND(YEAR(AprSun1+12)=CalendarYear,MONTH(AprSun1+12)=4),AprSun1+12,""),IF(AND(YEAR(AprSun1+19)=CalendarYear,MONTH(AprSun1+19)=4),AprSun1+19,""))</f>
        <v>46128</v>
      </c>
      <c r="V22" s="79">
        <f>IF(DAY(AprSun1)=1,IF(AND(YEAR(AprSun1+13)=CalendarYear,MONTH(AprSun1+13)=4),AprSun1+13,""),IF(AND(YEAR(AprSun1+20)=CalendarYear,MONTH(AprSun1+20)=4),AprSun1+20,""))</f>
        <v>46129</v>
      </c>
      <c r="W22" s="79">
        <f>IF(DAY(AprSun1)=1,IF(AND(YEAR(AprSun1+14)=CalendarYear,MONTH(AprSun1+14)=4),AprSun1+14,""),IF(AND(YEAR(AprSun1+21)=CalendarYear,MONTH(AprSun1+21)=4),AprSun1+21,""))</f>
        <v>46130</v>
      </c>
      <c r="X22" s="79">
        <f>IF(DAY(AprSun1)=1,IF(AND(YEAR(AprSun1+15)=CalendarYear,MONTH(AprSun1+15)=4),AprSun1+15,""),IF(AND(YEAR(AprSun1+22)=CalendarYear,MONTH(AprSun1+22)=4),AprSun1+22,""))</f>
        <v>46131</v>
      </c>
      <c r="Y22" s="79">
        <f>IF(DAY(AprSun1)=1,IF(AND(YEAR(AprSun1+16)=CalendarYear,MONTH(AprSun1+16)=4),AprSun1+16,""),IF(AND(YEAR(AprSun1+23)=CalendarYear,MONTH(AprSun1+23)=4),AprSun1+23,""))</f>
        <v>46132</v>
      </c>
      <c r="Z22" s="79">
        <f>IF(DAY(AprSun1)=1,IF(AND(YEAR(AprSun1+17)=CalendarYear,MONTH(AprSun1+17)=4),AprSun1+17,""),IF(AND(YEAR(AprSun1+24)=CalendarYear,MONTH(AprSun1+24)=4),AprSun1+24,""))</f>
        <v>46133</v>
      </c>
      <c r="AA22" s="79">
        <f>IF(DAY(AprSun1)=1,IF(AND(YEAR(AprSun1+18)=CalendarYear,MONTH(AprSun1+18)=4),AprSun1+18,""),IF(AND(YEAR(AprSun1+25)=CalendarYear,MONTH(AprSun1+25)=4),AprSun1+25,""))</f>
        <v>46134</v>
      </c>
      <c r="AB22" s="80">
        <f>IF(DAY(AprSun1)=1,IF(AND(YEAR(AprSun1+19)=CalendarYear,MONTH(AprSun1+19)=4),AprSun1+19,""),IF(AND(YEAR(AprSun1+26)=CalendarYear,MONTH(AprSun1+26)=4),AprSun1+26,""))</f>
        <v>46135</v>
      </c>
      <c r="AC22" s="79">
        <f>IF(DAY(AprSun1)=1,IF(AND(YEAR(AprSun1+20)=CalendarYear,MONTH(AprSun1+20)=4),AprSun1+20,""),IF(AND(YEAR(AprSun1+27)=CalendarYear,MONTH(AprSun1+27)=4),AprSun1+27,""))</f>
        <v>46136</v>
      </c>
      <c r="AD22" s="79">
        <f>IF(DAY(AprSun1)=1,IF(AND(YEAR(AprSun1+21)=CalendarYear,MONTH(AprSun1+21)=4),AprSun1+21,""),IF(AND(YEAR(AprSun1+28)=CalendarYear,MONTH(AprSun1+28)=4),AprSun1+28,""))</f>
        <v>46137</v>
      </c>
      <c r="AE22" s="79">
        <f>IF(DAY(AprSun1)=1,IF(AND(YEAR(AprSun1+22)=CalendarYear,MONTH(AprSun1+22)=4),AprSun1+22,""),IF(AND(YEAR(AprSun1+29)=CalendarYear,MONTH(AprSun1+29)=4),AprSun1+29,""))</f>
        <v>46138</v>
      </c>
      <c r="AF22" s="79">
        <f>IF(DAY(AprSun1)=1,IF(AND(YEAR(AprSun1+23)=CalendarYear,MONTH(AprSun1+23)=4),AprSun1+23,""),IF(AND(YEAR(AprSun1+30)=CalendarYear,MONTH(AprSun1+30)=4),AprSun1+30,""))</f>
        <v>46139</v>
      </c>
      <c r="AG22" s="79">
        <f>IF(DAY(AprSun1)=1,IF(AND(YEAR(AprSun1+24)=CalendarYear,MONTH(AprSun1+24)=4),AprSun1+24,""),IF(AND(YEAR(AprSun1+31)=CalendarYear,MONTH(AprSun1+31)=4),AprSun1+31,""))</f>
        <v>46140</v>
      </c>
      <c r="AH22" s="79">
        <f>IF(DAY(AprSun1)=1,IF(AND(YEAR(AprSun1+25)=CalendarYear,MONTH(AprSun1+25)=4),AprSun1+25,""),IF(AND(YEAR(AprSun1+32)=CalendarYear,MONTH(AprSun1+32)=4),AprSun1+32,""))</f>
        <v>46141</v>
      </c>
      <c r="AI22" s="80">
        <f>IF(DAY(AprSun1)=1,IF(AND(YEAR(AprSun1+26)=CalendarYear,MONTH(AprSun1+26)=4),AprSun1+26,""),IF(AND(YEAR(AprSun1+33)=CalendarYear,MONTH(AprSun1+33)=4),AprSun1+33,""))</f>
        <v>46142</v>
      </c>
      <c r="AJ22" s="81" t="str">
        <f>IF(DAY(AprSun1)=1,IF(AND(YEAR(AprSun1+27)=CalendarYear,MONTH(AprSun1+27)=4),AprSun1+27,""),IF(AND(YEAR(AprSun1+34)=CalendarYear,MONTH(AprSun1+34)=4),AprSun1+34,""))</f>
        <v/>
      </c>
      <c r="AK22" s="81" t="str">
        <f>IF(DAY(AprSun1)=1,IF(AND(YEAR(AprSun1+28)=CalendarYear,MONTH(AprSun1+28)=4),AprSun1+28,""),IF(AND(YEAR(AprSun1+35)=CalendarYear,MONTH(AprSun1+35)=4),AprSun1+35,""))</f>
        <v/>
      </c>
      <c r="AL22" s="81" t="str">
        <f>IF(DAY(AprSun1)=1,IF(AND(YEAR(AprSun1+29)=CalendarYear,MONTH(AprSun1+29)=4),AprSun1+29,""),IF(AND(YEAR(AprSun1+36)=CalendarYear,MONTH(AprSun1+36)=4),AprSun1+36,""))</f>
        <v/>
      </c>
      <c r="AM22" s="82" t="str">
        <f>IF(DAY(AprSun1)=1,IF(AND(YEAR(AprSun1+30)=CalendarYear,MONTH(AprSun1+30)=4),AprSun1+30,""),IF(AND(YEAR(AprSun1+37)=CalendarYear,MONTH(AprSun1+37)=4),AprSun1+37,""))</f>
        <v/>
      </c>
    </row>
    <row r="23" spans="2:39" s="3" customFormat="1" ht="19.95" customHeight="1" x14ac:dyDescent="0.35">
      <c r="B23" s="159"/>
      <c r="C23" s="4" t="s">
        <v>0</v>
      </c>
      <c r="D23" s="28" t="s">
        <v>1</v>
      </c>
      <c r="E23" s="28" t="s">
        <v>2</v>
      </c>
      <c r="F23" s="28" t="s">
        <v>3</v>
      </c>
      <c r="G23" s="28" t="s">
        <v>4</v>
      </c>
      <c r="H23" s="107" t="s">
        <v>5</v>
      </c>
      <c r="I23" s="28" t="s">
        <v>6</v>
      </c>
      <c r="J23" s="107" t="s">
        <v>0</v>
      </c>
      <c r="K23" s="107" t="s">
        <v>1</v>
      </c>
      <c r="L23" s="28" t="s">
        <v>2</v>
      </c>
      <c r="M23" s="28" t="s">
        <v>3</v>
      </c>
      <c r="N23" s="28" t="s">
        <v>4</v>
      </c>
      <c r="O23" s="28" t="s">
        <v>5</v>
      </c>
      <c r="P23" s="28" t="s">
        <v>6</v>
      </c>
      <c r="Q23" s="28" t="s">
        <v>0</v>
      </c>
      <c r="R23" s="28" t="s">
        <v>1</v>
      </c>
      <c r="S23" s="28" t="s">
        <v>2</v>
      </c>
      <c r="T23" s="28" t="s">
        <v>3</v>
      </c>
      <c r="U23" s="28" t="s">
        <v>4</v>
      </c>
      <c r="V23" s="28" t="s">
        <v>5</v>
      </c>
      <c r="W23" s="28" t="s">
        <v>6</v>
      </c>
      <c r="X23" s="28" t="s">
        <v>0</v>
      </c>
      <c r="Y23" s="28" t="s">
        <v>1</v>
      </c>
      <c r="Z23" s="28" t="s">
        <v>2</v>
      </c>
      <c r="AA23" s="28" t="s">
        <v>3</v>
      </c>
      <c r="AB23" s="28" t="s">
        <v>4</v>
      </c>
      <c r="AC23" s="28" t="s">
        <v>5</v>
      </c>
      <c r="AD23" s="28" t="s">
        <v>6</v>
      </c>
      <c r="AE23" s="28" t="s">
        <v>0</v>
      </c>
      <c r="AF23" s="28" t="s">
        <v>1</v>
      </c>
      <c r="AG23" s="28" t="s">
        <v>2</v>
      </c>
      <c r="AH23" s="28" t="s">
        <v>3</v>
      </c>
      <c r="AI23" s="28" t="s">
        <v>4</v>
      </c>
      <c r="AJ23" s="4" t="s">
        <v>5</v>
      </c>
      <c r="AK23" s="4" t="s">
        <v>6</v>
      </c>
      <c r="AL23" s="4" t="s">
        <v>0</v>
      </c>
      <c r="AM23" s="83" t="s">
        <v>1</v>
      </c>
    </row>
    <row r="24" spans="2:39" ht="19.95" customHeight="1" thickBot="1" x14ac:dyDescent="0.4">
      <c r="B24" s="84"/>
      <c r="C24" s="85"/>
      <c r="D24" s="85"/>
      <c r="E24" s="85"/>
      <c r="F24" s="86"/>
      <c r="G24" s="86"/>
      <c r="H24" s="111"/>
      <c r="I24" s="85"/>
      <c r="J24" s="111"/>
      <c r="K24" s="111"/>
      <c r="L24" s="118"/>
      <c r="M24" s="118"/>
      <c r="N24" s="118"/>
      <c r="O24" s="118"/>
      <c r="P24" s="85"/>
      <c r="Q24" s="85"/>
      <c r="R24" s="92"/>
      <c r="S24" s="92"/>
      <c r="T24" s="92"/>
      <c r="U24" s="92"/>
      <c r="V24" s="92"/>
      <c r="W24" s="85"/>
      <c r="X24" s="85"/>
      <c r="Y24" s="93"/>
      <c r="Z24" s="93"/>
      <c r="AA24" s="93"/>
      <c r="AB24" s="93"/>
      <c r="AC24" s="93"/>
      <c r="AD24" s="85"/>
      <c r="AE24" s="85"/>
      <c r="AF24" s="94"/>
      <c r="AG24" s="94"/>
      <c r="AH24" s="94"/>
      <c r="AI24" s="94"/>
      <c r="AJ24" s="85"/>
      <c r="AK24" s="85"/>
      <c r="AL24" s="85"/>
      <c r="AM24" s="91"/>
    </row>
    <row r="25" spans="2:39" ht="10.199999999999999" customHeight="1" thickBot="1" x14ac:dyDescent="0.4"/>
    <row r="26" spans="2:39" s="3" customFormat="1" ht="19.95" customHeight="1" x14ac:dyDescent="0.35">
      <c r="B26" s="158">
        <f>DATE(CalendarYear,5,1)</f>
        <v>46143</v>
      </c>
      <c r="C26" s="81" t="str">
        <f>IF(DAY(MaySun1)=1,"",IF(AND(YEAR(MaySun1+1)=CalendarYear,MONTH(MaySun1+1)=5),MaySun1+1,""))</f>
        <v/>
      </c>
      <c r="D26" s="81" t="str">
        <f>IF(DAY(MaySun1)=1,"",IF(AND(YEAR(MaySun1+2)=CalendarYear,MONTH(MaySun1+2)=5),MaySun1+2,""))</f>
        <v/>
      </c>
      <c r="E26" s="81" t="str">
        <f>IF(DAY(MaySun1)=1,"",IF(AND(YEAR(MaySun1+3)=CalendarYear,MONTH(MaySun1+3)=5),MaySun1+3,""))</f>
        <v/>
      </c>
      <c r="F26" s="79" t="str">
        <f>IF(DAY(MaySun1)=1,"",IF(AND(YEAR(MaySun1+4)=CalendarYear,MONTH(MaySun1+4)=5),MaySun1+4,""))</f>
        <v/>
      </c>
      <c r="G26" s="79" t="str">
        <f>IF(DAY(MaySun1)=1,"",IF(AND(YEAR(MaySun1+5)=CalendarYear,MONTH(MaySun1+5)=5),MaySun1+5,""))</f>
        <v/>
      </c>
      <c r="H26" s="79">
        <f>IF(DAY(MaySun1)=1,"",IF(AND(YEAR(MaySun1+6)=CalendarYear,MONTH(MaySun1+6)=5),MaySun1+6,""))</f>
        <v>46143</v>
      </c>
      <c r="I26" s="79">
        <f>IF(DAY(MaySun1)=1,IF(AND(YEAR(MaySun1)=CalendarYear,MONTH(MaySun1)=5),MaySun1,""),IF(AND(YEAR(MaySun1+7)=CalendarYear,MONTH(MaySun1+7)=5),MaySun1+7,""))</f>
        <v>46144</v>
      </c>
      <c r="J26" s="79">
        <f>IF(DAY(MaySun1)=1,IF(AND(YEAR(MaySun1+1)=CalendarYear,MONTH(MaySun1+1)=5),MaySun1+1,""),IF(AND(YEAR(MaySun1+8)=CalendarYear,MONTH(MaySun1+8)=5),MaySun1+8,""))</f>
        <v>46145</v>
      </c>
      <c r="K26" s="106">
        <f>IF(DAY(MaySun1)=1,IF(AND(YEAR(MaySun1+2)=CalendarYear,MONTH(MaySun1+2)=5),MaySun1+2,""),IF(AND(YEAR(MaySun1+9)=CalendarYear,MONTH(MaySun1+9)=5),MaySun1+9,""))</f>
        <v>46146</v>
      </c>
      <c r="L26" s="79">
        <f>IF(DAY(MaySun1)=1,IF(AND(YEAR(MaySun1+3)=CalendarYear,MONTH(MaySun1+3)=5),MaySun1+3,""),IF(AND(YEAR(MaySun1+10)=CalendarYear,MONTH(MaySun1+10)=5),MaySun1+10,""))</f>
        <v>46147</v>
      </c>
      <c r="M26" s="79">
        <f>IF(DAY(MaySun1)=1,IF(AND(YEAR(MaySun1+4)=CalendarYear,MONTH(MaySun1+4)=5),MaySun1+4,""),IF(AND(YEAR(MaySun1+11)=CalendarYear,MONTH(MaySun1+11)=5),MaySun1+11,""))</f>
        <v>46148</v>
      </c>
      <c r="N26" s="80">
        <f>IF(DAY(MaySun1)=1,IF(AND(YEAR(MaySun1+5)=CalendarYear,MONTH(MaySun1+5)=5),MaySun1+5,""),IF(AND(YEAR(MaySun1+12)=CalendarYear,MONTH(MaySun1+12)=5),MaySun1+12,""))</f>
        <v>46149</v>
      </c>
      <c r="O26" s="79">
        <f>IF(DAY(MaySun1)=1,IF(AND(YEAR(MaySun1+6)=CalendarYear,MONTH(MaySun1+6)=5),MaySun1+6,""),IF(AND(YEAR(MaySun1+13)=CalendarYear,MONTH(MaySun1+13)=5),MaySun1+13,""))</f>
        <v>46150</v>
      </c>
      <c r="P26" s="79">
        <f>IF(DAY(MaySun1)=1,IF(AND(YEAR(MaySun1+7)=CalendarYear,MONTH(MaySun1+7)=5),MaySun1+7,""),IF(AND(YEAR(MaySun1+14)=CalendarYear,MONTH(MaySun1+14)=5),MaySun1+14,""))</f>
        <v>46151</v>
      </c>
      <c r="Q26" s="79">
        <f>IF(DAY(MaySun1)=1,IF(AND(YEAR(MaySun1+8)=CalendarYear,MONTH(MaySun1+8)=5),MaySun1+8,""),IF(AND(YEAR(MaySun1+15)=CalendarYear,MONTH(MaySun1+15)=5),MaySun1+15,""))</f>
        <v>46152</v>
      </c>
      <c r="R26" s="79">
        <f>IF(DAY(MaySun1)=1,IF(AND(YEAR(MaySun1+9)=CalendarYear,MONTH(MaySun1+9)=5),MaySun1+9,""),IF(AND(YEAR(MaySun1+16)=CalendarYear,MONTH(MaySun1+16)=5),MaySun1+16,""))</f>
        <v>46153</v>
      </c>
      <c r="S26" s="79">
        <f>IF(DAY(MaySun1)=1,IF(AND(YEAR(MaySun1+10)=CalendarYear,MONTH(MaySun1+10)=5),MaySun1+10,""),IF(AND(YEAR(MaySun1+17)=CalendarYear,MONTH(MaySun1+17)=5),MaySun1+17,""))</f>
        <v>46154</v>
      </c>
      <c r="T26" s="79">
        <f>IF(DAY(MaySun1)=1,IF(AND(YEAR(MaySun1+11)=CalendarYear,MONTH(MaySun1+11)=5),MaySun1+11,""),IF(AND(YEAR(MaySun1+18)=CalendarYear,MONTH(MaySun1+18)=5),MaySun1+18,""))</f>
        <v>46155</v>
      </c>
      <c r="U26" s="80">
        <f>IF(DAY(MaySun1)=1,IF(AND(YEAR(MaySun1+12)=CalendarYear,MONTH(MaySun1+12)=5),MaySun1+12,""),IF(AND(YEAR(MaySun1+19)=CalendarYear,MONTH(MaySun1+19)=5),MaySun1+19,""))</f>
        <v>46156</v>
      </c>
      <c r="V26" s="79">
        <f>IF(DAY(MaySun1)=1,IF(AND(YEAR(MaySun1+13)=CalendarYear,MONTH(MaySun1+13)=5),MaySun1+13,""),IF(AND(YEAR(MaySun1+20)=CalendarYear,MONTH(MaySun1+20)=5),MaySun1+20,""))</f>
        <v>46157</v>
      </c>
      <c r="W26" s="79">
        <f>IF(DAY(MaySun1)=1,IF(AND(YEAR(MaySun1+14)=CalendarYear,MONTH(MaySun1+14)=5),MaySun1+14,""),IF(AND(YEAR(MaySun1+21)=CalendarYear,MONTH(MaySun1+21)=5),MaySun1+21,""))</f>
        <v>46158</v>
      </c>
      <c r="X26" s="79">
        <f>IF(DAY(MaySun1)=1,IF(AND(YEAR(MaySun1+15)=CalendarYear,MONTH(MaySun1+15)=5),MaySun1+15,""),IF(AND(YEAR(MaySun1+22)=CalendarYear,MONTH(MaySun1+22)=5),MaySun1+22,""))</f>
        <v>46159</v>
      </c>
      <c r="Y26" s="79">
        <f>IF(DAY(MaySun1)=1,IF(AND(YEAR(MaySun1+16)=CalendarYear,MONTH(MaySun1+16)=5),MaySun1+16,""),IF(AND(YEAR(MaySun1+23)=CalendarYear,MONTH(MaySun1+23)=5),MaySun1+23,""))</f>
        <v>46160</v>
      </c>
      <c r="Z26" s="79">
        <f>IF(DAY(MaySun1)=1,IF(AND(YEAR(MaySun1+17)=CalendarYear,MONTH(MaySun1+17)=5),MaySun1+17,""),IF(AND(YEAR(MaySun1+24)=CalendarYear,MONTH(MaySun1+24)=5),MaySun1+24,""))</f>
        <v>46161</v>
      </c>
      <c r="AA26" s="79">
        <f>IF(DAY(MaySun1)=1,IF(AND(YEAR(MaySun1+18)=CalendarYear,MONTH(MaySun1+18)=5),MaySun1+18,""),IF(AND(YEAR(MaySun1+25)=CalendarYear,MONTH(MaySun1+25)=5),MaySun1+25,""))</f>
        <v>46162</v>
      </c>
      <c r="AB26" s="80">
        <f>IF(DAY(MaySun1)=1,IF(AND(YEAR(MaySun1+19)=CalendarYear,MONTH(MaySun1+19)=5),MaySun1+19,""),IF(AND(YEAR(MaySun1+26)=CalendarYear,MONTH(MaySun1+26)=5),MaySun1+26,""))</f>
        <v>46163</v>
      </c>
      <c r="AC26" s="79">
        <f>IF(DAY(MaySun1)=1,IF(AND(YEAR(MaySun1+20)=CalendarYear,MONTH(MaySun1+20)=5),MaySun1+20,""),IF(AND(YEAR(MaySun1+27)=CalendarYear,MONTH(MaySun1+27)=5),MaySun1+27,""))</f>
        <v>46164</v>
      </c>
      <c r="AD26" s="79">
        <f>IF(DAY(MaySun1)=1,IF(AND(YEAR(MaySun1+21)=CalendarYear,MONTH(MaySun1+21)=5),MaySun1+21,""),IF(AND(YEAR(MaySun1+28)=CalendarYear,MONTH(MaySun1+28)=5),MaySun1+28,""))</f>
        <v>46165</v>
      </c>
      <c r="AE26" s="79">
        <f>IF(DAY(MaySun1)=1,IF(AND(YEAR(MaySun1+22)=CalendarYear,MONTH(MaySun1+22)=5),MaySun1+22,""),IF(AND(YEAR(MaySun1+29)=CalendarYear,MONTH(MaySun1+29)=5),MaySun1+29,""))</f>
        <v>46166</v>
      </c>
      <c r="AF26" s="106">
        <f>IF(DAY(MaySun1)=1,IF(AND(YEAR(MaySun1+23)=CalendarYear,MONTH(MaySun1+23)=5),MaySun1+23,""),IF(AND(YEAR(MaySun1+30)=CalendarYear,MONTH(MaySun1+30)=5),MaySun1+30,""))</f>
        <v>46167</v>
      </c>
      <c r="AG26" s="79">
        <f>IF(DAY(MaySun1)=1,IF(AND(YEAR(MaySun1+24)=CalendarYear,MONTH(MaySun1+24)=5),MaySun1+24,""),IF(AND(YEAR(MaySun1+31)=CalendarYear,MONTH(MaySun1+31)=5),MaySun1+31,""))</f>
        <v>46168</v>
      </c>
      <c r="AH26" s="79">
        <f>IF(DAY(MaySun1)=1,IF(AND(YEAR(MaySun1+25)=CalendarYear,MONTH(MaySun1+25)=5),MaySun1+25,""),IF(AND(YEAR(MaySun1+32)=CalendarYear,MONTH(MaySun1+32)=5),MaySun1+32,""))</f>
        <v>46169</v>
      </c>
      <c r="AI26" s="80">
        <f>IF(DAY(MaySun1)=1,IF(AND(YEAR(MaySun1+26)=CalendarYear,MONTH(MaySun1+26)=5),MaySun1+26,""),IF(AND(YEAR(MaySun1+33)=CalendarYear,MONTH(MaySun1+33)=5),MaySun1+33,""))</f>
        <v>46170</v>
      </c>
      <c r="AJ26" s="79">
        <f>IF(DAY(MaySun1)=1,IF(AND(YEAR(MaySun1+27)=CalendarYear,MONTH(MaySun1+27)=5),MaySun1+27,""),IF(AND(YEAR(MaySun1+34)=CalendarYear,MONTH(MaySun1+34)=5),MaySun1+34,""))</f>
        <v>46171</v>
      </c>
      <c r="AK26" s="79">
        <f>IF(DAY(MaySun1)=1,IF(AND(YEAR(MaySun1+28)=CalendarYear,MONTH(MaySun1+28)=5),MaySun1+28,""),IF(AND(YEAR(MaySun1+35)=CalendarYear,MONTH(MaySun1+35)=5),MaySun1+35,""))</f>
        <v>46172</v>
      </c>
      <c r="AL26" s="79">
        <f>IF(DAY(MaySun1)=1,IF(AND(YEAR(MaySun1+29)=CalendarYear,MONTH(MaySun1+29)=5),MaySun1+29,""),IF(AND(YEAR(MaySun1+36)=CalendarYear,MONTH(MaySun1+36)=5),MaySun1+36,""))</f>
        <v>46173</v>
      </c>
      <c r="AM26" s="82" t="str">
        <f>IF(DAY(MaySun1)=1,IF(AND(YEAR(MaySun1+30)=CalendarYear,MONTH(MaySun1+30)=5),MaySun1+30,""),IF(AND(YEAR(MaySun1+37)=CalendarYear,MONTH(MaySun1+37)=5),MaySun1+37,""))</f>
        <v/>
      </c>
    </row>
    <row r="27" spans="2:39" s="3" customFormat="1" ht="19.95" customHeight="1" x14ac:dyDescent="0.35">
      <c r="B27" s="159"/>
      <c r="C27" s="4" t="s">
        <v>0</v>
      </c>
      <c r="D27" s="4" t="s">
        <v>1</v>
      </c>
      <c r="E27" s="4" t="s">
        <v>2</v>
      </c>
      <c r="F27" s="28" t="s">
        <v>3</v>
      </c>
      <c r="G27" s="28" t="s">
        <v>4</v>
      </c>
      <c r="H27" s="28" t="s">
        <v>5</v>
      </c>
      <c r="I27" s="28" t="s">
        <v>6</v>
      </c>
      <c r="J27" s="28" t="s">
        <v>0</v>
      </c>
      <c r="K27" s="107" t="s">
        <v>1</v>
      </c>
      <c r="L27" s="28" t="s">
        <v>2</v>
      </c>
      <c r="M27" s="28" t="s">
        <v>3</v>
      </c>
      <c r="N27" s="28" t="s">
        <v>4</v>
      </c>
      <c r="O27" s="28" t="s">
        <v>5</v>
      </c>
      <c r="P27" s="28" t="s">
        <v>6</v>
      </c>
      <c r="Q27" s="28" t="s">
        <v>0</v>
      </c>
      <c r="R27" s="28" t="s">
        <v>1</v>
      </c>
      <c r="S27" s="28" t="s">
        <v>2</v>
      </c>
      <c r="T27" s="28" t="s">
        <v>3</v>
      </c>
      <c r="U27" s="28" t="s">
        <v>4</v>
      </c>
      <c r="V27" s="28" t="s">
        <v>5</v>
      </c>
      <c r="W27" s="28" t="s">
        <v>6</v>
      </c>
      <c r="X27" s="28" t="s">
        <v>0</v>
      </c>
      <c r="Y27" s="28" t="s">
        <v>1</v>
      </c>
      <c r="Z27" s="28" t="s">
        <v>2</v>
      </c>
      <c r="AA27" s="28" t="s">
        <v>3</v>
      </c>
      <c r="AB27" s="28" t="s">
        <v>4</v>
      </c>
      <c r="AC27" s="28" t="s">
        <v>5</v>
      </c>
      <c r="AD27" s="28" t="s">
        <v>6</v>
      </c>
      <c r="AE27" s="28" t="s">
        <v>0</v>
      </c>
      <c r="AF27" s="107" t="s">
        <v>1</v>
      </c>
      <c r="AG27" s="28" t="s">
        <v>2</v>
      </c>
      <c r="AH27" s="28" t="s">
        <v>3</v>
      </c>
      <c r="AI27" s="28" t="s">
        <v>4</v>
      </c>
      <c r="AJ27" s="28" t="s">
        <v>5</v>
      </c>
      <c r="AK27" s="28" t="s">
        <v>6</v>
      </c>
      <c r="AL27" s="28" t="s">
        <v>0</v>
      </c>
      <c r="AM27" s="83" t="s">
        <v>1</v>
      </c>
    </row>
    <row r="28" spans="2:39" ht="19.95" customHeight="1" thickBot="1" x14ac:dyDescent="0.4">
      <c r="B28" s="84"/>
      <c r="C28" s="85"/>
      <c r="D28" s="85"/>
      <c r="E28" s="85"/>
      <c r="F28" s="85"/>
      <c r="G28" s="85"/>
      <c r="H28" s="94"/>
      <c r="I28" s="85"/>
      <c r="J28" s="85"/>
      <c r="K28" s="111"/>
      <c r="L28" s="86"/>
      <c r="M28" s="86"/>
      <c r="N28" s="86"/>
      <c r="O28" s="86"/>
      <c r="P28" s="85"/>
      <c r="Q28" s="85"/>
      <c r="R28" s="118"/>
      <c r="S28" s="118"/>
      <c r="T28" s="118"/>
      <c r="U28" s="118"/>
      <c r="V28" s="118"/>
      <c r="W28" s="85"/>
      <c r="X28" s="85"/>
      <c r="Y28" s="92"/>
      <c r="Z28" s="92"/>
      <c r="AA28" s="92"/>
      <c r="AB28" s="92"/>
      <c r="AC28" s="92"/>
      <c r="AD28" s="85"/>
      <c r="AE28" s="85"/>
      <c r="AF28" s="111"/>
      <c r="AG28" s="93"/>
      <c r="AH28" s="93"/>
      <c r="AI28" s="93"/>
      <c r="AJ28" s="93"/>
      <c r="AK28" s="85"/>
      <c r="AL28" s="85"/>
      <c r="AM28" s="91"/>
    </row>
    <row r="29" spans="2:39" ht="10.199999999999999" customHeight="1" thickBot="1" x14ac:dyDescent="0.4"/>
    <row r="30" spans="2:39" s="3" customFormat="1" ht="19.95" customHeight="1" x14ac:dyDescent="0.35">
      <c r="B30" s="158">
        <f>DATE(CalendarYear,6,1)</f>
        <v>46174</v>
      </c>
      <c r="C30" s="79" t="str">
        <f>IF(DAY(JunSun1)=1,"",IF(AND(YEAR(JunSun1+1)=CalendarYear,MONTH(JunSun1+1)=6),JunSun1+1,""))</f>
        <v/>
      </c>
      <c r="D30" s="79">
        <f>IF(DAY(JunSun1)=1,"",IF(AND(YEAR(JunSun1+2)=CalendarYear,MONTH(JunSun1+2)=6),JunSun1+2,""))</f>
        <v>46174</v>
      </c>
      <c r="E30" s="79">
        <f>IF(DAY(JunSun1)=1,"",IF(AND(YEAR(JunSun1+3)=CalendarYear,MONTH(JunSun1+3)=6),JunSun1+3,""))</f>
        <v>46175</v>
      </c>
      <c r="F30" s="79">
        <f>IF(DAY(JunSun1)=1,"",IF(AND(YEAR(JunSun1+4)=CalendarYear,MONTH(JunSun1+4)=6),JunSun1+4,""))</f>
        <v>46176</v>
      </c>
      <c r="G30" s="80">
        <f>IF(DAY(JunSun1)=1,"",IF(AND(YEAR(JunSun1+5)=CalendarYear,MONTH(JunSun1+5)=6),JunSun1+5,""))</f>
        <v>46177</v>
      </c>
      <c r="H30" s="79">
        <f>IF(DAY(JunSun1)=1,"",IF(AND(YEAR(JunSun1+6)=CalendarYear,MONTH(JunSun1+6)=6),JunSun1+6,""))</f>
        <v>46178</v>
      </c>
      <c r="I30" s="79">
        <f>IF(DAY(JunSun1)=1,IF(AND(YEAR(JunSun1)=CalendarYear,MONTH(JunSun1)=6),JunSun1,""),IF(AND(YEAR(JunSun1+7)=CalendarYear,MONTH(JunSun1+7)=6),JunSun1+7,""))</f>
        <v>46179</v>
      </c>
      <c r="J30" s="79">
        <f>IF(DAY(JunSun1)=1,IF(AND(YEAR(JunSun1+1)=CalendarYear,MONTH(JunSun1+1)=6),JunSun1+1,""),IF(AND(YEAR(JunSun1+8)=CalendarYear,MONTH(JunSun1+8)=6),JunSun1+8,""))</f>
        <v>46180</v>
      </c>
      <c r="K30" s="79">
        <f>IF(DAY(JunSun1)=1,IF(AND(YEAR(JunSun1+2)=CalendarYear,MONTH(JunSun1+2)=6),JunSun1+2,""),IF(AND(YEAR(JunSun1+9)=CalendarYear,MONTH(JunSun1+9)=6),JunSun1+9,""))</f>
        <v>46181</v>
      </c>
      <c r="L30" s="79">
        <f>IF(DAY(JunSun1)=1,IF(AND(YEAR(JunSun1+3)=CalendarYear,MONTH(JunSun1+3)=6),JunSun1+3,""),IF(AND(YEAR(JunSun1+10)=CalendarYear,MONTH(JunSun1+10)=6),JunSun1+10,""))</f>
        <v>46182</v>
      </c>
      <c r="M30" s="79">
        <f>IF(DAY(JunSun1)=1,IF(AND(YEAR(JunSun1+4)=CalendarYear,MONTH(JunSun1+4)=6),JunSun1+4,""),IF(AND(YEAR(JunSun1+11)=CalendarYear,MONTH(JunSun1+11)=6),JunSun1+11,""))</f>
        <v>46183</v>
      </c>
      <c r="N30" s="80">
        <f>IF(DAY(JunSun1)=1,IF(AND(YEAR(JunSun1+5)=CalendarYear,MONTH(JunSun1+5)=6),JunSun1+5,""),IF(AND(YEAR(JunSun1+12)=CalendarYear,MONTH(JunSun1+12)=6),JunSun1+12,""))</f>
        <v>46184</v>
      </c>
      <c r="O30" s="79">
        <f>IF(DAY(JunSun1)=1,IF(AND(YEAR(JunSun1+6)=CalendarYear,MONTH(JunSun1+6)=6),JunSun1+6,""),IF(AND(YEAR(JunSun1+13)=CalendarYear,MONTH(JunSun1+13)=6),JunSun1+13,""))</f>
        <v>46185</v>
      </c>
      <c r="P30" s="79">
        <f>IF(DAY(JunSun1)=1,IF(AND(YEAR(JunSun1+7)=CalendarYear,MONTH(JunSun1+7)=6),JunSun1+7,""),IF(AND(YEAR(JunSun1+14)=CalendarYear,MONTH(JunSun1+14)=6),JunSun1+14,""))</f>
        <v>46186</v>
      </c>
      <c r="Q30" s="79">
        <f>IF(DAY(JunSun1)=1,IF(AND(YEAR(JunSun1+8)=CalendarYear,MONTH(JunSun1+8)=6),JunSun1+8,""),IF(AND(YEAR(JunSun1+15)=CalendarYear,MONTH(JunSun1+15)=6),JunSun1+15,""))</f>
        <v>46187</v>
      </c>
      <c r="R30" s="79">
        <f>IF(DAY(JunSun1)=1,IF(AND(YEAR(JunSun1+9)=CalendarYear,MONTH(JunSun1+9)=6),JunSun1+9,""),IF(AND(YEAR(JunSun1+16)=CalendarYear,MONTH(JunSun1+16)=6),JunSun1+16,""))</f>
        <v>46188</v>
      </c>
      <c r="S30" s="79">
        <f>IF(DAY(JunSun1)=1,IF(AND(YEAR(JunSun1+10)=CalendarYear,MONTH(JunSun1+10)=6),JunSun1+10,""),IF(AND(YEAR(JunSun1+17)=CalendarYear,MONTH(JunSun1+17)=6),JunSun1+17,""))</f>
        <v>46189</v>
      </c>
      <c r="T30" s="79">
        <f>IF(DAY(JunSun1)=1,IF(AND(YEAR(JunSun1+11)=CalendarYear,MONTH(JunSun1+11)=6),JunSun1+11,""),IF(AND(YEAR(JunSun1+18)=CalendarYear,MONTH(JunSun1+18)=6),JunSun1+18,""))</f>
        <v>46190</v>
      </c>
      <c r="U30" s="80">
        <f>IF(DAY(JunSun1)=1,IF(AND(YEAR(JunSun1+12)=CalendarYear,MONTH(JunSun1+12)=6),JunSun1+12,""),IF(AND(YEAR(JunSun1+19)=CalendarYear,MONTH(JunSun1+19)=6),JunSun1+19,""))</f>
        <v>46191</v>
      </c>
      <c r="V30" s="79">
        <f>IF(DAY(JunSun1)=1,IF(AND(YEAR(JunSun1+13)=CalendarYear,MONTH(JunSun1+13)=6),JunSun1+13,""),IF(AND(YEAR(JunSun1+20)=CalendarYear,MONTH(JunSun1+20)=6),JunSun1+20,""))</f>
        <v>46192</v>
      </c>
      <c r="W30" s="79">
        <f>IF(DAY(JunSun1)=1,IF(AND(YEAR(JunSun1+14)=CalendarYear,MONTH(JunSun1+14)=6),JunSun1+14,""),IF(AND(YEAR(JunSun1+21)=CalendarYear,MONTH(JunSun1+21)=6),JunSun1+21,""))</f>
        <v>46193</v>
      </c>
      <c r="X30" s="79">
        <f>IF(DAY(JunSun1)=1,IF(AND(YEAR(JunSun1+15)=CalendarYear,MONTH(JunSun1+15)=6),JunSun1+15,""),IF(AND(YEAR(JunSun1+22)=CalendarYear,MONTH(JunSun1+22)=6),JunSun1+22,""))</f>
        <v>46194</v>
      </c>
      <c r="Y30" s="79">
        <f>IF(DAY(JunSun1)=1,IF(AND(YEAR(JunSun1+16)=CalendarYear,MONTH(JunSun1+16)=6),JunSun1+16,""),IF(AND(YEAR(JunSun1+23)=CalendarYear,MONTH(JunSun1+23)=6),JunSun1+23,""))</f>
        <v>46195</v>
      </c>
      <c r="Z30" s="79">
        <f>IF(DAY(JunSun1)=1,IF(AND(YEAR(JunSun1+17)=CalendarYear,MONTH(JunSun1+17)=6),JunSun1+17,""),IF(AND(YEAR(JunSun1+24)=CalendarYear,MONTH(JunSun1+24)=6),JunSun1+24,""))</f>
        <v>46196</v>
      </c>
      <c r="AA30" s="79">
        <f>IF(DAY(JunSun1)=1,IF(AND(YEAR(JunSun1+18)=CalendarYear,MONTH(JunSun1+18)=6),JunSun1+18,""),IF(AND(YEAR(JunSun1+25)=CalendarYear,MONTH(JunSun1+25)=6),JunSun1+25,""))</f>
        <v>46197</v>
      </c>
      <c r="AB30" s="80">
        <f>IF(DAY(JunSun1)=1,IF(AND(YEAR(JunSun1+19)=CalendarYear,MONTH(JunSun1+19)=6),JunSun1+19,""),IF(AND(YEAR(JunSun1+26)=CalendarYear,MONTH(JunSun1+26)=6),JunSun1+26,""))</f>
        <v>46198</v>
      </c>
      <c r="AC30" s="79">
        <f>IF(DAY(JunSun1)=1,IF(AND(YEAR(JunSun1+20)=CalendarYear,MONTH(JunSun1+20)=6),JunSun1+20,""),IF(AND(YEAR(JunSun1+27)=CalendarYear,MONTH(JunSun1+27)=6),JunSun1+27,""))</f>
        <v>46199</v>
      </c>
      <c r="AD30" s="79">
        <f>IF(DAY(JunSun1)=1,IF(AND(YEAR(JunSun1+21)=CalendarYear,MONTH(JunSun1+21)=6),JunSun1+21,""),IF(AND(YEAR(JunSun1+28)=CalendarYear,MONTH(JunSun1+28)=6),JunSun1+28,""))</f>
        <v>46200</v>
      </c>
      <c r="AE30" s="79">
        <f>IF(DAY(JunSun1)=1,IF(AND(YEAR(JunSun1+22)=CalendarYear,MONTH(JunSun1+22)=6),JunSun1+22,""),IF(AND(YEAR(JunSun1+29)=CalendarYear,MONTH(JunSun1+29)=6),JunSun1+29,""))</f>
        <v>46201</v>
      </c>
      <c r="AF30" s="79">
        <f>IF(DAY(JunSun1)=1,IF(AND(YEAR(JunSun1+23)=CalendarYear,MONTH(JunSun1+23)=6),JunSun1+23,""),IF(AND(YEAR(JunSun1+30)=CalendarYear,MONTH(JunSun1+30)=6),JunSun1+30,""))</f>
        <v>46202</v>
      </c>
      <c r="AG30" s="79">
        <f>IF(DAY(JunSun1)=1,IF(AND(YEAR(JunSun1+24)=CalendarYear,MONTH(JunSun1+24)=6),JunSun1+24,""),IF(AND(YEAR(JunSun1+31)=CalendarYear,MONTH(JunSun1+31)=6),JunSun1+31,""))</f>
        <v>46203</v>
      </c>
      <c r="AH30" s="79" t="str">
        <f>IF(DAY(JunSun1)=1,IF(AND(YEAR(JunSun1+25)=CalendarYear,MONTH(JunSun1+25)=6),JunSun1+25,""),IF(AND(YEAR(JunSun1+32)=CalendarYear,MONTH(JunSun1+32)=6),JunSun1+32,""))</f>
        <v/>
      </c>
      <c r="AI30" s="79" t="str">
        <f>IF(DAY(JunSun1)=1,IF(AND(YEAR(JunSun1+26)=CalendarYear,MONTH(JunSun1+26)=6),JunSun1+26,""),IF(AND(YEAR(JunSun1+33)=CalendarYear,MONTH(JunSun1+33)=6),JunSun1+33,""))</f>
        <v/>
      </c>
      <c r="AJ30" s="79" t="str">
        <f>IF(DAY(JunSun1)=1,IF(AND(YEAR(JunSun1+27)=CalendarYear,MONTH(JunSun1+27)=6),JunSun1+27,""),IF(AND(YEAR(JunSun1+34)=CalendarYear,MONTH(JunSun1+34)=6),JunSun1+34,""))</f>
        <v/>
      </c>
      <c r="AK30" s="79" t="str">
        <f>IF(DAY(JunSun1)=1,IF(AND(YEAR(JunSun1+28)=CalendarYear,MONTH(JunSun1+28)=6),JunSun1+28,""),IF(AND(YEAR(JunSun1+35)=CalendarYear,MONTH(JunSun1+35)=6),JunSun1+35,""))</f>
        <v/>
      </c>
      <c r="AL30" s="79" t="str">
        <f>IF(DAY(JunSun1)=1,IF(AND(YEAR(JunSun1+29)=CalendarYear,MONTH(JunSun1+29)=6),JunSun1+29,""),IF(AND(YEAR(JunSun1+36)=CalendarYear,MONTH(JunSun1+36)=6),JunSun1+36,""))</f>
        <v/>
      </c>
      <c r="AM30" s="82" t="str">
        <f>IF(DAY(JunSun1)=1,IF(AND(YEAR(JunSun1+30)=CalendarYear,MONTH(JunSun1+30)=6),JunSun1+30,""),IF(AND(YEAR(JunSun1+37)=CalendarYear,MONTH(JunSun1+37)=6),JunSun1+37,""))</f>
        <v/>
      </c>
    </row>
    <row r="31" spans="2:39" s="3" customFormat="1" ht="19.95" customHeight="1" x14ac:dyDescent="0.35">
      <c r="B31" s="159"/>
      <c r="C31" s="28" t="s">
        <v>0</v>
      </c>
      <c r="D31" s="28" t="s">
        <v>1</v>
      </c>
      <c r="E31" s="28" t="s">
        <v>2</v>
      </c>
      <c r="F31" s="28" t="s">
        <v>3</v>
      </c>
      <c r="G31" s="28" t="s">
        <v>4</v>
      </c>
      <c r="H31" s="28" t="s">
        <v>5</v>
      </c>
      <c r="I31" s="28" t="s">
        <v>6</v>
      </c>
      <c r="J31" s="28" t="s">
        <v>0</v>
      </c>
      <c r="K31" s="28" t="s">
        <v>1</v>
      </c>
      <c r="L31" s="28" t="s">
        <v>2</v>
      </c>
      <c r="M31" s="28" t="s">
        <v>3</v>
      </c>
      <c r="N31" s="28" t="s">
        <v>4</v>
      </c>
      <c r="O31" s="28" t="s">
        <v>5</v>
      </c>
      <c r="P31" s="28" t="s">
        <v>6</v>
      </c>
      <c r="Q31" s="28" t="s">
        <v>0</v>
      </c>
      <c r="R31" s="28" t="s">
        <v>1</v>
      </c>
      <c r="S31" s="28" t="s">
        <v>2</v>
      </c>
      <c r="T31" s="28" t="s">
        <v>3</v>
      </c>
      <c r="U31" s="28" t="s">
        <v>4</v>
      </c>
      <c r="V31" s="28" t="s">
        <v>5</v>
      </c>
      <c r="W31" s="28" t="s">
        <v>6</v>
      </c>
      <c r="X31" s="28" t="s">
        <v>0</v>
      </c>
      <c r="Y31" s="28" t="s">
        <v>1</v>
      </c>
      <c r="Z31" s="28" t="s">
        <v>2</v>
      </c>
      <c r="AA31" s="28" t="s">
        <v>3</v>
      </c>
      <c r="AB31" s="28" t="s">
        <v>4</v>
      </c>
      <c r="AC31" s="28" t="s">
        <v>5</v>
      </c>
      <c r="AD31" s="28" t="s">
        <v>6</v>
      </c>
      <c r="AE31" s="28" t="s">
        <v>0</v>
      </c>
      <c r="AF31" s="28" t="s">
        <v>1</v>
      </c>
      <c r="AG31" s="28" t="s">
        <v>2</v>
      </c>
      <c r="AH31" s="28" t="s">
        <v>3</v>
      </c>
      <c r="AI31" s="28" t="s">
        <v>4</v>
      </c>
      <c r="AJ31" s="28" t="s">
        <v>5</v>
      </c>
      <c r="AK31" s="28" t="s">
        <v>6</v>
      </c>
      <c r="AL31" s="28" t="s">
        <v>0</v>
      </c>
      <c r="AM31" s="83" t="s">
        <v>1</v>
      </c>
    </row>
    <row r="32" spans="2:39" ht="19.95" customHeight="1" thickBot="1" x14ac:dyDescent="0.4">
      <c r="B32" s="84"/>
      <c r="C32" s="85"/>
      <c r="D32" s="94"/>
      <c r="E32" s="94"/>
      <c r="F32" s="94"/>
      <c r="G32" s="94"/>
      <c r="H32" s="94"/>
      <c r="I32" s="85"/>
      <c r="J32" s="85"/>
      <c r="K32" s="86"/>
      <c r="L32" s="86"/>
      <c r="M32" s="86"/>
      <c r="N32" s="86"/>
      <c r="O32" s="86"/>
      <c r="P32" s="85"/>
      <c r="Q32" s="85"/>
      <c r="R32" s="119"/>
      <c r="S32" s="118"/>
      <c r="T32" s="118"/>
      <c r="U32" s="118"/>
      <c r="V32" s="118"/>
      <c r="W32" s="85"/>
      <c r="X32" s="85"/>
      <c r="Y32" s="92"/>
      <c r="Z32" s="92"/>
      <c r="AA32" s="92"/>
      <c r="AB32" s="92"/>
      <c r="AC32" s="92"/>
      <c r="AD32" s="85"/>
      <c r="AE32" s="85"/>
      <c r="AF32" s="93"/>
      <c r="AG32" s="93"/>
      <c r="AH32" s="85"/>
      <c r="AI32" s="85"/>
      <c r="AJ32" s="85"/>
      <c r="AK32" s="85"/>
      <c r="AL32" s="85"/>
      <c r="AM32" s="91"/>
    </row>
    <row r="33" spans="2:39" ht="10.199999999999999" customHeight="1" thickBot="1" x14ac:dyDescent="0.4"/>
    <row r="34" spans="2:39" s="3" customFormat="1" ht="19.95" customHeight="1" x14ac:dyDescent="0.35">
      <c r="B34" s="158">
        <f>DATE(CalendarYear,7,1)</f>
        <v>46204</v>
      </c>
      <c r="C34" s="81" t="str">
        <f>IF(DAY(JulSun1)=1,"",IF(AND(YEAR(JulSun1+1)=CalendarYear,MONTH(JulSun1+1)=7),JulSun1+1,""))</f>
        <v/>
      </c>
      <c r="D34" s="79" t="str">
        <f>IF(DAY(JulSun1)=1,"",IF(AND(YEAR(JulSun1+2)=CalendarYear,MONTH(JulSun1+2)=7),JulSun1+2,""))</f>
        <v/>
      </c>
      <c r="E34" s="79" t="str">
        <f>IF(DAY(JulSun1)=1,"",IF(AND(YEAR(JulSun1+3)=CalendarYear,MONTH(JulSun1+3)=7),JulSun1+3,""))</f>
        <v/>
      </c>
      <c r="F34" s="79">
        <f>IF(DAY(JulSun1)=1,"",IF(AND(YEAR(JulSun1+4)=CalendarYear,MONTH(JulSun1+4)=7),JulSun1+4,""))</f>
        <v>46204</v>
      </c>
      <c r="G34" s="80">
        <f>IF(DAY(JulSun1)=1,"",IF(AND(YEAR(JulSun1+5)=CalendarYear,MONTH(JulSun1+5)=7),JulSun1+5,""))</f>
        <v>46205</v>
      </c>
      <c r="H34" s="79">
        <f>IF(DAY(JulSun1)=1,"",IF(AND(YEAR(JulSun1+6)=CalendarYear,MONTH(JulSun1+6)=7),JulSun1+6,""))</f>
        <v>46206</v>
      </c>
      <c r="I34" s="79">
        <f>IF(DAY(JulSun1)=1,IF(AND(YEAR(JulSun1)=CalendarYear,MONTH(JulSun1)=7),JulSun1,""),IF(AND(YEAR(JulSun1+7)=CalendarYear,MONTH(JulSun1+7)=7),JulSun1+7,""))</f>
        <v>46207</v>
      </c>
      <c r="J34" s="79">
        <f>IF(DAY(JulSun1)=1,IF(AND(YEAR(JulSun1+1)=CalendarYear,MONTH(JulSun1+1)=7),JulSun1+1,""),IF(AND(YEAR(JulSun1+8)=CalendarYear,MONTH(JulSun1+8)=7),JulSun1+8,""))</f>
        <v>46208</v>
      </c>
      <c r="K34" s="79">
        <f>IF(DAY(JulSun1)=1,IF(AND(YEAR(JulSun1+2)=CalendarYear,MONTH(JulSun1+2)=7),JulSun1+2,""),IF(AND(YEAR(JulSun1+9)=CalendarYear,MONTH(JulSun1+9)=7),JulSun1+9,""))</f>
        <v>46209</v>
      </c>
      <c r="L34" s="79">
        <f>IF(DAY(JulSun1)=1,IF(AND(YEAR(JulSun1+3)=CalendarYear,MONTH(JulSun1+3)=7),JulSun1+3,""),IF(AND(YEAR(JulSun1+10)=CalendarYear,MONTH(JulSun1+10)=7),JulSun1+10,""))</f>
        <v>46210</v>
      </c>
      <c r="M34" s="79">
        <f>IF(DAY(JulSun1)=1,IF(AND(YEAR(JulSun1+4)=CalendarYear,MONTH(JulSun1+4)=7),JulSun1+4,""),IF(AND(YEAR(JulSun1+11)=CalendarYear,MONTH(JulSun1+11)=7),JulSun1+11,""))</f>
        <v>46211</v>
      </c>
      <c r="N34" s="80">
        <f>IF(DAY(JulSun1)=1,IF(AND(YEAR(JulSun1+5)=CalendarYear,MONTH(JulSun1+5)=7),JulSun1+5,""),IF(AND(YEAR(JulSun1+12)=CalendarYear,MONTH(JulSun1+12)=7),JulSun1+12,""))</f>
        <v>46212</v>
      </c>
      <c r="O34" s="79">
        <f>IF(DAY(JulSun1)=1,IF(AND(YEAR(JulSun1+6)=CalendarYear,MONTH(JulSun1+6)=7),JulSun1+6,""),IF(AND(YEAR(JulSun1+13)=CalendarYear,MONTH(JulSun1+13)=7),JulSun1+13,""))</f>
        <v>46213</v>
      </c>
      <c r="P34" s="79">
        <f>IF(DAY(JulSun1)=1,IF(AND(YEAR(JulSun1+7)=CalendarYear,MONTH(JulSun1+7)=7),JulSun1+7,""),IF(AND(YEAR(JulSun1+14)=CalendarYear,MONTH(JulSun1+14)=7),JulSun1+14,""))</f>
        <v>46214</v>
      </c>
      <c r="Q34" s="79">
        <f>IF(DAY(JulSun1)=1,IF(AND(YEAR(JulSun1+8)=CalendarYear,MONTH(JulSun1+8)=7),JulSun1+8,""),IF(AND(YEAR(JulSun1+15)=CalendarYear,MONTH(JulSun1+15)=7),JulSun1+15,""))</f>
        <v>46215</v>
      </c>
      <c r="R34" s="79">
        <f>IF(DAY(JulSun1)=1,IF(AND(YEAR(JulSun1+9)=CalendarYear,MONTH(JulSun1+9)=7),JulSun1+9,""),IF(AND(YEAR(JulSun1+16)=CalendarYear,MONTH(JulSun1+16)=7),JulSun1+16,""))</f>
        <v>46216</v>
      </c>
      <c r="S34" s="79">
        <f>IF(DAY(JulSun1)=1,IF(AND(YEAR(JulSun1+10)=CalendarYear,MONTH(JulSun1+10)=7),JulSun1+10,""),IF(AND(YEAR(JulSun1+17)=CalendarYear,MONTH(JulSun1+17)=7),JulSun1+17,""))</f>
        <v>46217</v>
      </c>
      <c r="T34" s="79">
        <f>IF(DAY(JulSun1)=1,IF(AND(YEAR(JulSun1+11)=CalendarYear,MONTH(JulSun1+11)=7),JulSun1+11,""),IF(AND(YEAR(JulSun1+18)=CalendarYear,MONTH(JulSun1+18)=7),JulSun1+18,""))</f>
        <v>46218</v>
      </c>
      <c r="U34" s="80">
        <f>IF(DAY(JulSun1)=1,IF(AND(YEAR(JulSun1+12)=CalendarYear,MONTH(JulSun1+12)=7),JulSun1+12,""),IF(AND(YEAR(JulSun1+19)=CalendarYear,MONTH(JulSun1+19)=7),JulSun1+19,""))</f>
        <v>46219</v>
      </c>
      <c r="V34" s="79">
        <f>IF(DAY(JulSun1)=1,IF(AND(YEAR(JulSun1+13)=CalendarYear,MONTH(JulSun1+13)=7),JulSun1+13,""),IF(AND(YEAR(JulSun1+20)=CalendarYear,MONTH(JulSun1+20)=7),JulSun1+20,""))</f>
        <v>46220</v>
      </c>
      <c r="W34" s="79">
        <f>IF(DAY(JulSun1)=1,IF(AND(YEAR(JulSun1+14)=CalendarYear,MONTH(JulSun1+14)=7),JulSun1+14,""),IF(AND(YEAR(JulSun1+21)=CalendarYear,MONTH(JulSun1+21)=7),JulSun1+21,""))</f>
        <v>46221</v>
      </c>
      <c r="X34" s="79">
        <f>IF(DAY(JulSun1)=1,IF(AND(YEAR(JulSun1+15)=CalendarYear,MONTH(JulSun1+15)=7),JulSun1+15,""),IF(AND(YEAR(JulSun1+22)=CalendarYear,MONTH(JulSun1+22)=7),JulSun1+22,""))</f>
        <v>46222</v>
      </c>
      <c r="Y34" s="79">
        <f>IF(DAY(JulSun1)=1,IF(AND(YEAR(JulSun1+16)=CalendarYear,MONTH(JulSun1+16)=7),JulSun1+16,""),IF(AND(YEAR(JulSun1+23)=CalendarYear,MONTH(JulSun1+23)=7),JulSun1+23,""))</f>
        <v>46223</v>
      </c>
      <c r="Z34" s="79">
        <f>IF(DAY(JulSun1)=1,IF(AND(YEAR(JulSun1+17)=CalendarYear,MONTH(JulSun1+17)=7),JulSun1+17,""),IF(AND(YEAR(JulSun1+24)=CalendarYear,MONTH(JulSun1+24)=7),JulSun1+24,""))</f>
        <v>46224</v>
      </c>
      <c r="AA34" s="79">
        <f>IF(DAY(JulSun1)=1,IF(AND(YEAR(JulSun1+18)=CalendarYear,MONTH(JulSun1+18)=7),JulSun1+18,""),IF(AND(YEAR(JulSun1+25)=CalendarYear,MONTH(JulSun1+25)=7),JulSun1+25,""))</f>
        <v>46225</v>
      </c>
      <c r="AB34" s="80">
        <f>IF(DAY(JulSun1)=1,IF(AND(YEAR(JulSun1+19)=CalendarYear,MONTH(JulSun1+19)=7),JulSun1+19,""),IF(AND(YEAR(JulSun1+26)=CalendarYear,MONTH(JulSun1+26)=7),JulSun1+26,""))</f>
        <v>46226</v>
      </c>
      <c r="AC34" s="79">
        <f>IF(DAY(JulSun1)=1,IF(AND(YEAR(JulSun1+20)=CalendarYear,MONTH(JulSun1+20)=7),JulSun1+20,""),IF(AND(YEAR(JulSun1+27)=CalendarYear,MONTH(JulSun1+27)=7),JulSun1+27,""))</f>
        <v>46227</v>
      </c>
      <c r="AD34" s="79">
        <f>IF(DAY(JulSun1)=1,IF(AND(YEAR(JulSun1+21)=CalendarYear,MONTH(JulSun1+21)=7),JulSun1+21,""),IF(AND(YEAR(JulSun1+28)=CalendarYear,MONTH(JulSun1+28)=7),JulSun1+28,""))</f>
        <v>46228</v>
      </c>
      <c r="AE34" s="79">
        <f>IF(DAY(JulSun1)=1,IF(AND(YEAR(JulSun1+22)=CalendarYear,MONTH(JulSun1+22)=7),JulSun1+22,""),IF(AND(YEAR(JulSun1+29)=CalendarYear,MONTH(JulSun1+29)=7),JulSun1+29,""))</f>
        <v>46229</v>
      </c>
      <c r="AF34" s="79">
        <f>IF(DAY(JulSun1)=1,IF(AND(YEAR(JulSun1+23)=CalendarYear,MONTH(JulSun1+23)=7),JulSun1+23,""),IF(AND(YEAR(JulSun1+30)=CalendarYear,MONTH(JulSun1+30)=7),JulSun1+30,""))</f>
        <v>46230</v>
      </c>
      <c r="AG34" s="79">
        <f>IF(DAY(JulSun1)=1,IF(AND(YEAR(JulSun1+24)=CalendarYear,MONTH(JulSun1+24)=7),JulSun1+24,""),IF(AND(YEAR(JulSun1+31)=CalendarYear,MONTH(JulSun1+31)=7),JulSun1+31,""))</f>
        <v>46231</v>
      </c>
      <c r="AH34" s="79">
        <f>IF(DAY(JulSun1)=1,IF(AND(YEAR(JulSun1+25)=CalendarYear,MONTH(JulSun1+25)=7),JulSun1+25,""),IF(AND(YEAR(JulSun1+32)=CalendarYear,MONTH(JulSun1+32)=7),JulSun1+32,""))</f>
        <v>46232</v>
      </c>
      <c r="AI34" s="80">
        <f>IF(DAY(JulSun1)=1,IF(AND(YEAR(JulSun1+26)=CalendarYear,MONTH(JulSun1+26)=7),JulSun1+26,""),IF(AND(YEAR(JulSun1+33)=CalendarYear,MONTH(JulSun1+33)=7),JulSun1+33,""))</f>
        <v>46233</v>
      </c>
      <c r="AJ34" s="79">
        <f>IF(DAY(JulSun1)=1,IF(AND(YEAR(JulSun1+27)=CalendarYear,MONTH(JulSun1+27)=7),JulSun1+27,""),IF(AND(YEAR(JulSun1+34)=CalendarYear,MONTH(JulSun1+34)=7),JulSun1+34,""))</f>
        <v>46234</v>
      </c>
      <c r="AK34" s="81" t="str">
        <f>IF(DAY(JulSun1)=1,IF(AND(YEAR(JulSun1+28)=CalendarYear,MONTH(JulSun1+28)=7),JulSun1+28,""),IF(AND(YEAR(JulSun1+35)=CalendarYear,MONTH(JulSun1+35)=7),JulSun1+35,""))</f>
        <v/>
      </c>
      <c r="AL34" s="81" t="str">
        <f>IF(DAY(JulSun1)=1,IF(AND(YEAR(JulSun1+29)=CalendarYear,MONTH(JulSun1+29)=7),JulSun1+29,""),IF(AND(YEAR(JulSun1+36)=CalendarYear,MONTH(JulSun1+36)=7),JulSun1+36,""))</f>
        <v/>
      </c>
      <c r="AM34" s="82" t="str">
        <f>IF(DAY(JulSun1)=1,IF(AND(YEAR(JulSun1+30)=CalendarYear,MONTH(JulSun1+30)=7),JulSun1+30,""),IF(AND(YEAR(JulSun1+37)=CalendarYear,MONTH(JulSun1+37)=7),JulSun1+37,""))</f>
        <v/>
      </c>
    </row>
    <row r="35" spans="2:39" s="3" customFormat="1" ht="19.95" customHeight="1" x14ac:dyDescent="0.35">
      <c r="B35" s="159"/>
      <c r="C35" s="4" t="s">
        <v>0</v>
      </c>
      <c r="D35" s="28" t="s">
        <v>1</v>
      </c>
      <c r="E35" s="28" t="s">
        <v>2</v>
      </c>
      <c r="F35" s="28" t="s">
        <v>3</v>
      </c>
      <c r="G35" s="28" t="s">
        <v>4</v>
      </c>
      <c r="H35" s="28" t="s">
        <v>5</v>
      </c>
      <c r="I35" s="28" t="s">
        <v>6</v>
      </c>
      <c r="J35" s="28" t="s">
        <v>0</v>
      </c>
      <c r="K35" s="28" t="s">
        <v>1</v>
      </c>
      <c r="L35" s="28" t="s">
        <v>2</v>
      </c>
      <c r="M35" s="28" t="s">
        <v>3</v>
      </c>
      <c r="N35" s="28" t="s">
        <v>4</v>
      </c>
      <c r="O35" s="28" t="s">
        <v>5</v>
      </c>
      <c r="P35" s="28" t="s">
        <v>6</v>
      </c>
      <c r="Q35" s="28" t="s">
        <v>0</v>
      </c>
      <c r="R35" s="28" t="s">
        <v>1</v>
      </c>
      <c r="S35" s="28" t="s">
        <v>2</v>
      </c>
      <c r="T35" s="28" t="s">
        <v>3</v>
      </c>
      <c r="U35" s="28" t="s">
        <v>4</v>
      </c>
      <c r="V35" s="28" t="s">
        <v>5</v>
      </c>
      <c r="W35" s="28" t="s">
        <v>6</v>
      </c>
      <c r="X35" s="28" t="s">
        <v>0</v>
      </c>
      <c r="Y35" s="28" t="s">
        <v>1</v>
      </c>
      <c r="Z35" s="28" t="s">
        <v>2</v>
      </c>
      <c r="AA35" s="28" t="s">
        <v>3</v>
      </c>
      <c r="AB35" s="28" t="s">
        <v>4</v>
      </c>
      <c r="AC35" s="28" t="s">
        <v>5</v>
      </c>
      <c r="AD35" s="28" t="s">
        <v>6</v>
      </c>
      <c r="AE35" s="28" t="s">
        <v>0</v>
      </c>
      <c r="AF35" s="28" t="s">
        <v>1</v>
      </c>
      <c r="AG35" s="28" t="s">
        <v>2</v>
      </c>
      <c r="AH35" s="28" t="s">
        <v>3</v>
      </c>
      <c r="AI35" s="28" t="s">
        <v>4</v>
      </c>
      <c r="AJ35" s="28" t="s">
        <v>5</v>
      </c>
      <c r="AK35" s="4" t="s">
        <v>6</v>
      </c>
      <c r="AL35" s="4" t="s">
        <v>0</v>
      </c>
      <c r="AM35" s="83" t="s">
        <v>1</v>
      </c>
    </row>
    <row r="36" spans="2:39" ht="19.95" customHeight="1" thickBot="1" x14ac:dyDescent="0.4">
      <c r="B36" s="84"/>
      <c r="C36" s="85"/>
      <c r="D36" s="85"/>
      <c r="E36" s="85"/>
      <c r="F36" s="93"/>
      <c r="G36" s="93"/>
      <c r="H36" s="93"/>
      <c r="I36" s="85"/>
      <c r="J36" s="85"/>
      <c r="K36" s="89"/>
      <c r="L36" s="94"/>
      <c r="M36" s="94"/>
      <c r="N36" s="94"/>
      <c r="O36" s="94"/>
      <c r="P36" s="94"/>
      <c r="Q36" s="85"/>
      <c r="R36" s="86"/>
      <c r="S36" s="86"/>
      <c r="T36" s="86"/>
      <c r="U36" s="86"/>
      <c r="V36" s="86"/>
      <c r="W36" s="85"/>
      <c r="X36" s="85"/>
      <c r="Y36" s="118"/>
      <c r="Z36" s="118"/>
      <c r="AA36" s="118"/>
      <c r="AB36" s="118"/>
      <c r="AC36" s="118"/>
      <c r="AD36" s="85"/>
      <c r="AE36" s="85"/>
      <c r="AF36" s="92"/>
      <c r="AG36" s="92"/>
      <c r="AH36" s="92"/>
      <c r="AI36" s="92"/>
      <c r="AJ36" s="92"/>
      <c r="AK36" s="85"/>
      <c r="AL36" s="85"/>
      <c r="AM36" s="91"/>
    </row>
    <row r="37" spans="2:39" ht="10.199999999999999" customHeight="1" thickBot="1" x14ac:dyDescent="0.4"/>
    <row r="38" spans="2:39" s="3" customFormat="1" ht="19.95" customHeight="1" x14ac:dyDescent="0.35">
      <c r="B38" s="158">
        <f>DATE(CalendarYear,8,1)</f>
        <v>46235</v>
      </c>
      <c r="C38" s="81" t="str">
        <f>IF(DAY(AugSun1)=1,"",IF(AND(YEAR(AugSun1+1)=CalendarYear,MONTH(AugSun1+1)=8),AugSun1+1,""))</f>
        <v/>
      </c>
      <c r="D38" s="81" t="str">
        <f>IF(DAY(AugSun1)=1,"",IF(AND(YEAR(AugSun1+2)=CalendarYear,MONTH(AugSun1+2)=8),AugSun1+2,""))</f>
        <v/>
      </c>
      <c r="E38" s="81" t="str">
        <f>IF(DAY(AugSun1)=1,"",IF(AND(YEAR(AugSun1+3)=CalendarYear,MONTH(AugSun1+3)=8),AugSun1+3,""))</f>
        <v/>
      </c>
      <c r="F38" s="81" t="str">
        <f>IF(DAY(AugSun1)=1,"",IF(AND(YEAR(AugSun1+4)=CalendarYear,MONTH(AugSun1+4)=8),AugSun1+4,""))</f>
        <v/>
      </c>
      <c r="G38" s="79" t="str">
        <f>IF(DAY(AugSun1)=1,"",IF(AND(YEAR(AugSun1+5)=CalendarYear,MONTH(AugSun1+5)=8),AugSun1+5,""))</f>
        <v/>
      </c>
      <c r="H38" s="79" t="str">
        <f>IF(DAY(AugSun1)=1,"",IF(AND(YEAR(AugSun1+6)=CalendarYear,MONTH(AugSun1+6)=8),AugSun1+6,""))</f>
        <v/>
      </c>
      <c r="I38" s="79">
        <f>IF(DAY(AugSun1)=1,IF(AND(YEAR(AugSun1)=CalendarYear,MONTH(AugSun1)=8),AugSun1,""),IF(AND(YEAR(AugSun1+7)=CalendarYear,MONTH(AugSun1+7)=8),AugSun1+7,""))</f>
        <v>46235</v>
      </c>
      <c r="J38" s="79">
        <f>IF(DAY(AugSun1)=1,IF(AND(YEAR(AugSun1+1)=CalendarYear,MONTH(AugSun1+1)=8),AugSun1+1,""),IF(AND(YEAR(AugSun1+8)=CalendarYear,MONTH(AugSun1+8)=8),AugSun1+8,""))</f>
        <v>46236</v>
      </c>
      <c r="K38" s="79">
        <f>IF(DAY(AugSun1)=1,IF(AND(YEAR(AugSun1+2)=CalendarYear,MONTH(AugSun1+2)=8),AugSun1+2,""),IF(AND(YEAR(AugSun1+9)=CalendarYear,MONTH(AugSun1+9)=8),AugSun1+9,""))</f>
        <v>46237</v>
      </c>
      <c r="L38" s="79">
        <f>IF(DAY(AugSun1)=1,IF(AND(YEAR(AugSun1+3)=CalendarYear,MONTH(AugSun1+3)=8),AugSun1+3,""),IF(AND(YEAR(AugSun1+10)=CalendarYear,MONTH(AugSun1+10)=8),AugSun1+10,""))</f>
        <v>46238</v>
      </c>
      <c r="M38" s="79">
        <f>IF(DAY(AugSun1)=1,IF(AND(YEAR(AugSun1+4)=CalendarYear,MONTH(AugSun1+4)=8),AugSun1+4,""),IF(AND(YEAR(AugSun1+11)=CalendarYear,MONTH(AugSun1+11)=8),AugSun1+11,""))</f>
        <v>46239</v>
      </c>
      <c r="N38" s="80">
        <f>IF(DAY(AugSun1)=1,IF(AND(YEAR(AugSun1+5)=CalendarYear,MONTH(AugSun1+5)=8),AugSun1+5,""),IF(AND(YEAR(AugSun1+12)=CalendarYear,MONTH(AugSun1+12)=8),AugSun1+12,""))</f>
        <v>46240</v>
      </c>
      <c r="O38" s="79">
        <f>IF(DAY(AugSun1)=1,IF(AND(YEAR(AugSun1+6)=CalendarYear,MONTH(AugSun1+6)=8),AugSun1+6,""),IF(AND(YEAR(AugSun1+13)=CalendarYear,MONTH(AugSun1+13)=8),AugSun1+13,""))</f>
        <v>46241</v>
      </c>
      <c r="P38" s="79">
        <f>IF(DAY(AugSun1)=1,IF(AND(YEAR(AugSun1+7)=CalendarYear,MONTH(AugSun1+7)=8),AugSun1+7,""),IF(AND(YEAR(AugSun1+14)=CalendarYear,MONTH(AugSun1+14)=8),AugSun1+14,""))</f>
        <v>46242</v>
      </c>
      <c r="Q38" s="79">
        <f>IF(DAY(AugSun1)=1,IF(AND(YEAR(AugSun1+8)=CalendarYear,MONTH(AugSun1+8)=8),AugSun1+8,""),IF(AND(YEAR(AugSun1+15)=CalendarYear,MONTH(AugSun1+15)=8),AugSun1+15,""))</f>
        <v>46243</v>
      </c>
      <c r="R38" s="79">
        <f>IF(DAY(AugSun1)=1,IF(AND(YEAR(AugSun1+9)=CalendarYear,MONTH(AugSun1+9)=8),AugSun1+9,""),IF(AND(YEAR(AugSun1+16)=CalendarYear,MONTH(AugSun1+16)=8),AugSun1+16,""))</f>
        <v>46244</v>
      </c>
      <c r="S38" s="79">
        <f>IF(DAY(AugSun1)=1,IF(AND(YEAR(AugSun1+10)=CalendarYear,MONTH(AugSun1+10)=8),AugSun1+10,""),IF(AND(YEAR(AugSun1+17)=CalendarYear,MONTH(AugSun1+17)=8),AugSun1+17,""))</f>
        <v>46245</v>
      </c>
      <c r="T38" s="79">
        <f>IF(DAY(AugSun1)=1,IF(AND(YEAR(AugSun1+11)=CalendarYear,MONTH(AugSun1+11)=8),AugSun1+11,""),IF(AND(YEAR(AugSun1+18)=CalendarYear,MONTH(AugSun1+18)=8),AugSun1+18,""))</f>
        <v>46246</v>
      </c>
      <c r="U38" s="80">
        <f>IF(DAY(AugSun1)=1,IF(AND(YEAR(AugSun1+12)=CalendarYear,MONTH(AugSun1+12)=8),AugSun1+12,""),IF(AND(YEAR(AugSun1+19)=CalendarYear,MONTH(AugSun1+19)=8),AugSun1+19,""))</f>
        <v>46247</v>
      </c>
      <c r="V38" s="79">
        <f>IF(DAY(AugSun1)=1,IF(AND(YEAR(AugSun1+13)=CalendarYear,MONTH(AugSun1+13)=8),AugSun1+13,""),IF(AND(YEAR(AugSun1+20)=CalendarYear,MONTH(AugSun1+20)=8),AugSun1+20,""))</f>
        <v>46248</v>
      </c>
      <c r="W38" s="79">
        <f>IF(DAY(AugSun1)=1,IF(AND(YEAR(AugSun1+14)=CalendarYear,MONTH(AugSun1+14)=8),AugSun1+14,""),IF(AND(YEAR(AugSun1+21)=CalendarYear,MONTH(AugSun1+21)=8),AugSun1+21,""))</f>
        <v>46249</v>
      </c>
      <c r="X38" s="79">
        <f>IF(DAY(AugSun1)=1,IF(AND(YEAR(AugSun1+15)=CalendarYear,MONTH(AugSun1+15)=8),AugSun1+15,""),IF(AND(YEAR(AugSun1+22)=CalendarYear,MONTH(AugSun1+22)=8),AugSun1+22,""))</f>
        <v>46250</v>
      </c>
      <c r="Y38" s="79">
        <f>IF(DAY(AugSun1)=1,IF(AND(YEAR(AugSun1+16)=CalendarYear,MONTH(AugSun1+16)=8),AugSun1+16,""),IF(AND(YEAR(AugSun1+23)=CalendarYear,MONTH(AugSun1+23)=8),AugSun1+23,""))</f>
        <v>46251</v>
      </c>
      <c r="Z38" s="79">
        <f>IF(DAY(AugSun1)=1,IF(AND(YEAR(AugSun1+17)=CalendarYear,MONTH(AugSun1+17)=8),AugSun1+17,""),IF(AND(YEAR(AugSun1+24)=CalendarYear,MONTH(AugSun1+24)=8),AugSun1+24,""))</f>
        <v>46252</v>
      </c>
      <c r="AA38" s="79">
        <f>IF(DAY(AugSun1)=1,IF(AND(YEAR(AugSun1+18)=CalendarYear,MONTH(AugSun1+18)=8),AugSun1+18,""),IF(AND(YEAR(AugSun1+25)=CalendarYear,MONTH(AugSun1+25)=8),AugSun1+25,""))</f>
        <v>46253</v>
      </c>
      <c r="AB38" s="80">
        <f>IF(DAY(AugSun1)=1,IF(AND(YEAR(AugSun1+19)=CalendarYear,MONTH(AugSun1+19)=8),AugSun1+19,""),IF(AND(YEAR(AugSun1+26)=CalendarYear,MONTH(AugSun1+26)=8),AugSun1+26,""))</f>
        <v>46254</v>
      </c>
      <c r="AC38" s="79">
        <f>IF(DAY(AugSun1)=1,IF(AND(YEAR(AugSun1+20)=CalendarYear,MONTH(AugSun1+20)=8),AugSun1+20,""),IF(AND(YEAR(AugSun1+27)=CalendarYear,MONTH(AugSun1+27)=8),AugSun1+27,""))</f>
        <v>46255</v>
      </c>
      <c r="AD38" s="79">
        <f>IF(DAY(AugSun1)=1,IF(AND(YEAR(AugSun1+21)=CalendarYear,MONTH(AugSun1+21)=8),AugSun1+21,""),IF(AND(YEAR(AugSun1+28)=CalendarYear,MONTH(AugSun1+28)=8),AugSun1+28,""))</f>
        <v>46256</v>
      </c>
      <c r="AE38" s="79">
        <f>IF(DAY(AugSun1)=1,IF(AND(YEAR(AugSun1+22)=CalendarYear,MONTH(AugSun1+22)=8),AugSun1+22,""),IF(AND(YEAR(AugSun1+29)=CalendarYear,MONTH(AugSun1+29)=8),AugSun1+29,""))</f>
        <v>46257</v>
      </c>
      <c r="AF38" s="79">
        <f>IF(DAY(AugSun1)=1,IF(AND(YEAR(AugSun1+23)=CalendarYear,MONTH(AugSun1+23)=8),AugSun1+23,""),IF(AND(YEAR(AugSun1+30)=CalendarYear,MONTH(AugSun1+30)=8),AugSun1+30,""))</f>
        <v>46258</v>
      </c>
      <c r="AG38" s="79">
        <f>IF(DAY(AugSun1)=1,IF(AND(YEAR(AugSun1+24)=CalendarYear,MONTH(AugSun1+24)=8),AugSun1+24,""),IF(AND(YEAR(AugSun1+31)=CalendarYear,MONTH(AugSun1+31)=8),AugSun1+31,""))</f>
        <v>46259</v>
      </c>
      <c r="AH38" s="79">
        <f>IF(DAY(AugSun1)=1,IF(AND(YEAR(AugSun1+25)=CalendarYear,MONTH(AugSun1+25)=8),AugSun1+25,""),IF(AND(YEAR(AugSun1+32)=CalendarYear,MONTH(AugSun1+32)=8),AugSun1+32,""))</f>
        <v>46260</v>
      </c>
      <c r="AI38" s="80">
        <f>IF(DAY(AugSun1)=1,IF(AND(YEAR(AugSun1+26)=CalendarYear,MONTH(AugSun1+26)=8),AugSun1+26,""),IF(AND(YEAR(AugSun1+33)=CalendarYear,MONTH(AugSun1+33)=8),AugSun1+33,""))</f>
        <v>46261</v>
      </c>
      <c r="AJ38" s="79">
        <f>IF(DAY(AugSun1)=1,IF(AND(YEAR(AugSun1+27)=CalendarYear,MONTH(AugSun1+27)=8),AugSun1+27,""),IF(AND(YEAR(AugSun1+34)=CalendarYear,MONTH(AugSun1+34)=8),AugSun1+34,""))</f>
        <v>46262</v>
      </c>
      <c r="AK38" s="79">
        <f>IF(DAY(AugSun1)=1,IF(AND(YEAR(AugSun1+28)=CalendarYear,MONTH(AugSun1+28)=8),AugSun1+28,""),IF(AND(YEAR(AugSun1+35)=CalendarYear,MONTH(AugSun1+35)=8),AugSun1+35,""))</f>
        <v>46263</v>
      </c>
      <c r="AL38" s="79">
        <f>IF(DAY(AugSun1)=1,IF(AND(YEAR(AugSun1+29)=CalendarYear,MONTH(AugSun1+29)=8),AugSun1+29,""),IF(AND(YEAR(AugSun1+36)=CalendarYear,MONTH(AugSun1+36)=8),AugSun1+36,""))</f>
        <v>46264</v>
      </c>
      <c r="AM38" s="108">
        <f>IF(DAY(AugSun1)=1,IF(AND(YEAR(AugSun1+30)=CalendarYear,MONTH(AugSun1+30)=8),AugSun1+30,""),IF(AND(YEAR(AugSun1+37)=CalendarYear,MONTH(AugSun1+37)=8),AugSun1+37,""))</f>
        <v>46265</v>
      </c>
    </row>
    <row r="39" spans="2:39" s="3" customFormat="1" ht="19.95" customHeight="1" x14ac:dyDescent="0.35">
      <c r="B39" s="159"/>
      <c r="C39" s="4" t="s">
        <v>0</v>
      </c>
      <c r="D39" s="4" t="s">
        <v>1</v>
      </c>
      <c r="E39" s="4" t="s">
        <v>2</v>
      </c>
      <c r="F39" s="4" t="s">
        <v>3</v>
      </c>
      <c r="G39" s="28" t="s">
        <v>4</v>
      </c>
      <c r="H39" s="28" t="s">
        <v>5</v>
      </c>
      <c r="I39" s="28" t="s">
        <v>6</v>
      </c>
      <c r="J39" s="28" t="s">
        <v>0</v>
      </c>
      <c r="K39" s="28" t="s">
        <v>1</v>
      </c>
      <c r="L39" s="28" t="s">
        <v>2</v>
      </c>
      <c r="M39" s="28" t="s">
        <v>3</v>
      </c>
      <c r="N39" s="28" t="s">
        <v>4</v>
      </c>
      <c r="O39" s="28" t="s">
        <v>5</v>
      </c>
      <c r="P39" s="28" t="s">
        <v>6</v>
      </c>
      <c r="Q39" s="28" t="s">
        <v>0</v>
      </c>
      <c r="R39" s="28" t="s">
        <v>1</v>
      </c>
      <c r="S39" s="28" t="s">
        <v>2</v>
      </c>
      <c r="T39" s="28" t="s">
        <v>3</v>
      </c>
      <c r="U39" s="28" t="s">
        <v>4</v>
      </c>
      <c r="V39" s="28" t="s">
        <v>5</v>
      </c>
      <c r="W39" s="28" t="s">
        <v>6</v>
      </c>
      <c r="X39" s="28" t="s">
        <v>0</v>
      </c>
      <c r="Y39" s="28" t="s">
        <v>1</v>
      </c>
      <c r="Z39" s="28" t="s">
        <v>2</v>
      </c>
      <c r="AA39" s="28" t="s">
        <v>3</v>
      </c>
      <c r="AB39" s="28" t="s">
        <v>4</v>
      </c>
      <c r="AC39" s="28" t="s">
        <v>5</v>
      </c>
      <c r="AD39" s="28" t="s">
        <v>6</v>
      </c>
      <c r="AE39" s="28" t="s">
        <v>0</v>
      </c>
      <c r="AF39" s="28" t="s">
        <v>1</v>
      </c>
      <c r="AG39" s="28" t="s">
        <v>2</v>
      </c>
      <c r="AH39" s="28" t="s">
        <v>3</v>
      </c>
      <c r="AI39" s="28" t="s">
        <v>4</v>
      </c>
      <c r="AJ39" s="28" t="s">
        <v>5</v>
      </c>
      <c r="AK39" s="28" t="s">
        <v>6</v>
      </c>
      <c r="AL39" s="28" t="s">
        <v>0</v>
      </c>
      <c r="AM39" s="109" t="s">
        <v>1</v>
      </c>
    </row>
    <row r="40" spans="2:39" ht="19.95" customHeight="1" thickBot="1" x14ac:dyDescent="0.4">
      <c r="B40" s="84"/>
      <c r="C40" s="85"/>
      <c r="D40" s="85"/>
      <c r="E40" s="85"/>
      <c r="F40" s="85"/>
      <c r="G40" s="85"/>
      <c r="H40" s="85"/>
      <c r="I40" s="85"/>
      <c r="J40" s="85"/>
      <c r="K40" s="93"/>
      <c r="L40" s="93"/>
      <c r="M40" s="93"/>
      <c r="N40" s="93"/>
      <c r="O40" s="93"/>
      <c r="P40" s="85"/>
      <c r="Q40" s="85"/>
      <c r="R40" s="94"/>
      <c r="S40" s="94"/>
      <c r="T40" s="94"/>
      <c r="U40" s="94"/>
      <c r="V40" s="94"/>
      <c r="W40" s="85"/>
      <c r="X40" s="85"/>
      <c r="Y40" s="96"/>
      <c r="Z40" s="96"/>
      <c r="AA40" s="96"/>
      <c r="AB40" s="96"/>
      <c r="AC40" s="96"/>
      <c r="AD40" s="85"/>
      <c r="AE40" s="85"/>
      <c r="AF40" s="118"/>
      <c r="AG40" s="118"/>
      <c r="AH40" s="118"/>
      <c r="AI40" s="118"/>
      <c r="AJ40" s="118"/>
      <c r="AK40" s="85"/>
      <c r="AL40" s="85"/>
      <c r="AM40" s="110"/>
    </row>
    <row r="41" spans="2:39" ht="10.199999999999999" customHeight="1" thickBot="1" x14ac:dyDescent="0.4"/>
    <row r="42" spans="2:39" s="3" customFormat="1" ht="19.95" customHeight="1" x14ac:dyDescent="0.35">
      <c r="B42" s="158">
        <f>DATE(CalendarYear,9,1)</f>
        <v>46266</v>
      </c>
      <c r="C42" s="79" t="str">
        <f>IF(DAY(SepSun1)=1,"",IF(AND(YEAR(SepSun1+1)=CalendarYear,MONTH(SepSun1+1)=9),SepSun1+1,""))</f>
        <v/>
      </c>
      <c r="D42" s="79" t="str">
        <f>IF(DAY(SepSun1)=1,"",IF(AND(YEAR(SepSun1+2)=CalendarYear,MONTH(SepSun1+2)=9),SepSun1+2,""))</f>
        <v/>
      </c>
      <c r="E42" s="79">
        <f>IF(DAY(SepSun1)=1,"",IF(AND(YEAR(SepSun1+3)=CalendarYear,MONTH(SepSun1+3)=9),SepSun1+3,""))</f>
        <v>46266</v>
      </c>
      <c r="F42" s="79">
        <f>IF(DAY(SepSun1)=1,"",IF(AND(YEAR(SepSun1+4)=CalendarYear,MONTH(SepSun1+4)=9),SepSun1+4,""))</f>
        <v>46267</v>
      </c>
      <c r="G42" s="80">
        <f>IF(DAY(SepSun1)=1,"",IF(AND(YEAR(SepSun1+5)=CalendarYear,MONTH(SepSun1+5)=9),SepSun1+5,""))</f>
        <v>46268</v>
      </c>
      <c r="H42" s="79">
        <f>IF(DAY(SepSun1)=1,"",IF(AND(YEAR(SepSun1+6)=CalendarYear,MONTH(SepSun1+6)=9),SepSun1+6,""))</f>
        <v>46269</v>
      </c>
      <c r="I42" s="79">
        <f>IF(DAY(SepSun1)=1,IF(AND(YEAR(SepSun1)=CalendarYear,MONTH(SepSun1)=9),SepSun1,""),IF(AND(YEAR(SepSun1+7)=CalendarYear,MONTH(SepSun1+7)=9),SepSun1+7,""))</f>
        <v>46270</v>
      </c>
      <c r="J42" s="79">
        <f>IF(DAY(SepSun1)=1,IF(AND(YEAR(SepSun1+1)=CalendarYear,MONTH(SepSun1+1)=9),SepSun1+1,""),IF(AND(YEAR(SepSun1+8)=CalendarYear,MONTH(SepSun1+8)=9),SepSun1+8,""))</f>
        <v>46271</v>
      </c>
      <c r="K42" s="79">
        <f>IF(DAY(SepSun1)=1,IF(AND(YEAR(SepSun1+2)=CalendarYear,MONTH(SepSun1+2)=9),SepSun1+2,""),IF(AND(YEAR(SepSun1+9)=CalendarYear,MONTH(SepSun1+9)=9),SepSun1+9,""))</f>
        <v>46272</v>
      </c>
      <c r="L42" s="79">
        <f>IF(DAY(SepSun1)=1,IF(AND(YEAR(SepSun1+3)=CalendarYear,MONTH(SepSun1+3)=9),SepSun1+3,""),IF(AND(YEAR(SepSun1+10)=CalendarYear,MONTH(SepSun1+10)=9),SepSun1+10,""))</f>
        <v>46273</v>
      </c>
      <c r="M42" s="79">
        <f>IF(DAY(SepSun1)=1,IF(AND(YEAR(SepSun1+4)=CalendarYear,MONTH(SepSun1+4)=9),SepSun1+4,""),IF(AND(YEAR(SepSun1+11)=CalendarYear,MONTH(SepSun1+11)=9),SepSun1+11,""))</f>
        <v>46274</v>
      </c>
      <c r="N42" s="80">
        <f>IF(DAY(SepSun1)=1,IF(AND(YEAR(SepSun1+5)=CalendarYear,MONTH(SepSun1+5)=9),SepSun1+5,""),IF(AND(YEAR(SepSun1+12)=CalendarYear,MONTH(SepSun1+12)=9),SepSun1+12,""))</f>
        <v>46275</v>
      </c>
      <c r="O42" s="79">
        <f>IF(DAY(SepSun1)=1,IF(AND(YEAR(SepSun1+6)=CalendarYear,MONTH(SepSun1+6)=9),SepSun1+6,""),IF(AND(YEAR(SepSun1+13)=CalendarYear,MONTH(SepSun1+13)=9),SepSun1+13,""))</f>
        <v>46276</v>
      </c>
      <c r="P42" s="79">
        <f>IF(DAY(SepSun1)=1,IF(AND(YEAR(SepSun1+7)=CalendarYear,MONTH(SepSun1+7)=9),SepSun1+7,""),IF(AND(YEAR(SepSun1+14)=CalendarYear,MONTH(SepSun1+14)=9),SepSun1+14,""))</f>
        <v>46277</v>
      </c>
      <c r="Q42" s="79">
        <f>IF(DAY(SepSun1)=1,IF(AND(YEAR(SepSun1+8)=CalendarYear,MONTH(SepSun1+8)=9),SepSun1+8,""),IF(AND(YEAR(SepSun1+15)=CalendarYear,MONTH(SepSun1+15)=9),SepSun1+15,""))</f>
        <v>46278</v>
      </c>
      <c r="R42" s="79">
        <f>IF(DAY(SepSun1)=1,IF(AND(YEAR(SepSun1+9)=CalendarYear,MONTH(SepSun1+9)=9),SepSun1+9,""),IF(AND(YEAR(SepSun1+16)=CalendarYear,MONTH(SepSun1+16)=9),SepSun1+16,""))</f>
        <v>46279</v>
      </c>
      <c r="S42" s="79">
        <f>IF(DAY(SepSun1)=1,IF(AND(YEAR(SepSun1+10)=CalendarYear,MONTH(SepSun1+10)=9),SepSun1+10,""),IF(AND(YEAR(SepSun1+17)=CalendarYear,MONTH(SepSun1+17)=9),SepSun1+17,""))</f>
        <v>46280</v>
      </c>
      <c r="T42" s="79">
        <f>IF(DAY(SepSun1)=1,IF(AND(YEAR(SepSun1+11)=CalendarYear,MONTH(SepSun1+11)=9),SepSun1+11,""),IF(AND(YEAR(SepSun1+18)=CalendarYear,MONTH(SepSun1+18)=9),SepSun1+18,""))</f>
        <v>46281</v>
      </c>
      <c r="U42" s="80">
        <f>IF(DAY(SepSun1)=1,IF(AND(YEAR(SepSun1+12)=CalendarYear,MONTH(SepSun1+12)=9),SepSun1+12,""),IF(AND(YEAR(SepSun1+19)=CalendarYear,MONTH(SepSun1+19)=9),SepSun1+19,""))</f>
        <v>46282</v>
      </c>
      <c r="V42" s="79">
        <f>IF(DAY(SepSun1)=1,IF(AND(YEAR(SepSun1+13)=CalendarYear,MONTH(SepSun1+13)=9),SepSun1+13,""),IF(AND(YEAR(SepSun1+20)=CalendarYear,MONTH(SepSun1+20)=9),SepSun1+20,""))</f>
        <v>46283</v>
      </c>
      <c r="W42" s="79">
        <f>IF(DAY(SepSun1)=1,IF(AND(YEAR(SepSun1+14)=CalendarYear,MONTH(SepSun1+14)=9),SepSun1+14,""),IF(AND(YEAR(SepSun1+21)=CalendarYear,MONTH(SepSun1+21)=9),SepSun1+21,""))</f>
        <v>46284</v>
      </c>
      <c r="X42" s="79">
        <f>IF(DAY(SepSun1)=1,IF(AND(YEAR(SepSun1+15)=CalendarYear,MONTH(SepSun1+15)=9),SepSun1+15,""),IF(AND(YEAR(SepSun1+22)=CalendarYear,MONTH(SepSun1+22)=9),SepSun1+22,""))</f>
        <v>46285</v>
      </c>
      <c r="Y42" s="79">
        <f>IF(DAY(SepSun1)=1,IF(AND(YEAR(SepSun1+16)=CalendarYear,MONTH(SepSun1+16)=9),SepSun1+16,""),IF(AND(YEAR(SepSun1+23)=CalendarYear,MONTH(SepSun1+23)=9),SepSun1+23,""))</f>
        <v>46286</v>
      </c>
      <c r="Z42" s="79">
        <f>IF(DAY(SepSun1)=1,IF(AND(YEAR(SepSun1+17)=CalendarYear,MONTH(SepSun1+17)=9),SepSun1+17,""),IF(AND(YEAR(SepSun1+24)=CalendarYear,MONTH(SepSun1+24)=9),SepSun1+24,""))</f>
        <v>46287</v>
      </c>
      <c r="AA42" s="79">
        <f>IF(DAY(SepSun1)=1,IF(AND(YEAR(SepSun1+18)=CalendarYear,MONTH(SepSun1+18)=9),SepSun1+18,""),IF(AND(YEAR(SepSun1+25)=CalendarYear,MONTH(SepSun1+25)=9),SepSun1+25,""))</f>
        <v>46288</v>
      </c>
      <c r="AB42" s="80">
        <f>IF(DAY(SepSun1)=1,IF(AND(YEAR(SepSun1+19)=CalendarYear,MONTH(SepSun1+19)=9),SepSun1+19,""),IF(AND(YEAR(SepSun1+26)=CalendarYear,MONTH(SepSun1+26)=9),SepSun1+26,""))</f>
        <v>46289</v>
      </c>
      <c r="AC42" s="79">
        <f>IF(DAY(SepSun1)=1,IF(AND(YEAR(SepSun1+20)=CalendarYear,MONTH(SepSun1+20)=9),SepSun1+20,""),IF(AND(YEAR(SepSun1+27)=CalendarYear,MONTH(SepSun1+27)=9),SepSun1+27,""))</f>
        <v>46290</v>
      </c>
      <c r="AD42" s="79">
        <f>IF(DAY(SepSun1)=1,IF(AND(YEAR(SepSun1+21)=CalendarYear,MONTH(SepSun1+21)=9),SepSun1+21,""),IF(AND(YEAR(SepSun1+28)=CalendarYear,MONTH(SepSun1+28)=9),SepSun1+28,""))</f>
        <v>46291</v>
      </c>
      <c r="AE42" s="79">
        <f>IF(DAY(SepSun1)=1,IF(AND(YEAR(SepSun1+22)=CalendarYear,MONTH(SepSun1+22)=9),SepSun1+22,""),IF(AND(YEAR(SepSun1+29)=CalendarYear,MONTH(SepSun1+29)=9),SepSun1+29,""))</f>
        <v>46292</v>
      </c>
      <c r="AF42" s="79">
        <f>IF(DAY(SepSun1)=1,IF(AND(YEAR(SepSun1+23)=CalendarYear,MONTH(SepSun1+23)=9),SepSun1+23,""),IF(AND(YEAR(SepSun1+30)=CalendarYear,MONTH(SepSun1+30)=9),SepSun1+30,""))</f>
        <v>46293</v>
      </c>
      <c r="AG42" s="79">
        <f>IF(DAY(SepSun1)=1,IF(AND(YEAR(SepSun1+24)=CalendarYear,MONTH(SepSun1+24)=9),SepSun1+24,""),IF(AND(YEAR(SepSun1+31)=CalendarYear,MONTH(SepSun1+31)=9),SepSun1+31,""))</f>
        <v>46294</v>
      </c>
      <c r="AH42" s="79">
        <f>IF(DAY(SepSun1)=1,IF(AND(YEAR(SepSun1+25)=CalendarYear,MONTH(SepSun1+25)=9),SepSun1+25,""),IF(AND(YEAR(SepSun1+32)=CalendarYear,MONTH(SepSun1+32)=9),SepSun1+32,""))</f>
        <v>46295</v>
      </c>
      <c r="AI42" s="81" t="str">
        <f>IF(DAY(SepSun1)=1,IF(AND(YEAR(SepSun1+26)=CalendarYear,MONTH(SepSun1+26)=9),SepSun1+26,""),IF(AND(YEAR(SepSun1+33)=CalendarYear,MONTH(SepSun1+33)=9),SepSun1+33,""))</f>
        <v/>
      </c>
      <c r="AJ42" s="81" t="str">
        <f>IF(DAY(SepSun1)=1,IF(AND(YEAR(SepSun1+27)=CalendarYear,MONTH(SepSun1+27)=9),SepSun1+27,""),IF(AND(YEAR(SepSun1+34)=CalendarYear,MONTH(SepSun1+34)=9),SepSun1+34,""))</f>
        <v/>
      </c>
      <c r="AK42" s="81" t="str">
        <f>IF(DAY(SepSun1)=1,IF(AND(YEAR(SepSun1+28)=CalendarYear,MONTH(SepSun1+28)=9),SepSun1+28,""),IF(AND(YEAR(SepSun1+35)=CalendarYear,MONTH(SepSun1+35)=9),SepSun1+35,""))</f>
        <v/>
      </c>
      <c r="AL42" s="81" t="str">
        <f>IF(DAY(SepSun1)=1,IF(AND(YEAR(SepSun1+29)=CalendarYear,MONTH(SepSun1+29)=9),SepSun1+29,""),IF(AND(YEAR(SepSun1+36)=CalendarYear,MONTH(SepSun1+36)=9),SepSun1+36,""))</f>
        <v/>
      </c>
      <c r="AM42" s="82" t="str">
        <f>IF(DAY(SepSun1)=1,IF(AND(YEAR(SepSun1+30)=CalendarYear,MONTH(SepSun1+30)=9),SepSun1+30,""),IF(AND(YEAR(SepSun1+37)=CalendarYear,MONTH(SepSun1+37)=9),SepSun1+37,""))</f>
        <v/>
      </c>
    </row>
    <row r="43" spans="2:39" s="3" customFormat="1" ht="19.95" customHeight="1" x14ac:dyDescent="0.35">
      <c r="B43" s="159"/>
      <c r="C43" s="28" t="s">
        <v>0</v>
      </c>
      <c r="D43" s="28" t="s">
        <v>1</v>
      </c>
      <c r="E43" s="28" t="s">
        <v>2</v>
      </c>
      <c r="F43" s="28" t="s">
        <v>3</v>
      </c>
      <c r="G43" s="28" t="s">
        <v>4</v>
      </c>
      <c r="H43" s="28" t="s">
        <v>5</v>
      </c>
      <c r="I43" s="28" t="s">
        <v>6</v>
      </c>
      <c r="J43" s="28" t="s">
        <v>0</v>
      </c>
      <c r="K43" s="28" t="s">
        <v>1</v>
      </c>
      <c r="L43" s="28" t="s">
        <v>2</v>
      </c>
      <c r="M43" s="28" t="s">
        <v>3</v>
      </c>
      <c r="N43" s="28" t="s">
        <v>4</v>
      </c>
      <c r="O43" s="28" t="s">
        <v>5</v>
      </c>
      <c r="P43" s="28" t="s">
        <v>6</v>
      </c>
      <c r="Q43" s="28" t="s">
        <v>0</v>
      </c>
      <c r="R43" s="28" t="s">
        <v>1</v>
      </c>
      <c r="S43" s="28" t="s">
        <v>2</v>
      </c>
      <c r="T43" s="28" t="s">
        <v>3</v>
      </c>
      <c r="U43" s="28" t="s">
        <v>4</v>
      </c>
      <c r="V43" s="28" t="s">
        <v>5</v>
      </c>
      <c r="W43" s="28" t="s">
        <v>6</v>
      </c>
      <c r="X43" s="28" t="s">
        <v>0</v>
      </c>
      <c r="Y43" s="28" t="s">
        <v>1</v>
      </c>
      <c r="Z43" s="28" t="s">
        <v>2</v>
      </c>
      <c r="AA43" s="28" t="s">
        <v>3</v>
      </c>
      <c r="AB43" s="28" t="s">
        <v>4</v>
      </c>
      <c r="AC43" s="28" t="s">
        <v>5</v>
      </c>
      <c r="AD43" s="28" t="s">
        <v>6</v>
      </c>
      <c r="AE43" s="28" t="s">
        <v>0</v>
      </c>
      <c r="AF43" s="28" t="s">
        <v>1</v>
      </c>
      <c r="AG43" s="28" t="s">
        <v>2</v>
      </c>
      <c r="AH43" s="28" t="s">
        <v>3</v>
      </c>
      <c r="AI43" s="4" t="s">
        <v>4</v>
      </c>
      <c r="AJ43" s="4" t="s">
        <v>5</v>
      </c>
      <c r="AK43" s="4" t="s">
        <v>6</v>
      </c>
      <c r="AL43" s="4" t="s">
        <v>0</v>
      </c>
      <c r="AM43" s="83" t="s">
        <v>1</v>
      </c>
    </row>
    <row r="44" spans="2:39" ht="19.95" customHeight="1" thickBot="1" x14ac:dyDescent="0.4">
      <c r="B44" s="84"/>
      <c r="C44" s="85"/>
      <c r="D44" s="85"/>
      <c r="E44" s="92"/>
      <c r="F44" s="92"/>
      <c r="G44" s="92"/>
      <c r="H44" s="92"/>
      <c r="I44" s="85"/>
      <c r="J44" s="85"/>
      <c r="K44" s="93"/>
      <c r="L44" s="93"/>
      <c r="M44" s="93"/>
      <c r="N44" s="93"/>
      <c r="O44" s="93"/>
      <c r="P44" s="85"/>
      <c r="Q44" s="85"/>
      <c r="R44" s="94"/>
      <c r="S44" s="94"/>
      <c r="T44" s="94"/>
      <c r="U44" s="94"/>
      <c r="V44" s="94"/>
      <c r="W44" s="85"/>
      <c r="X44" s="85"/>
      <c r="Y44" s="86"/>
      <c r="Z44" s="86"/>
      <c r="AA44" s="86"/>
      <c r="AB44" s="86"/>
      <c r="AC44" s="86"/>
      <c r="AD44" s="85"/>
      <c r="AE44" s="85"/>
      <c r="AF44" s="118"/>
      <c r="AG44" s="118"/>
      <c r="AH44" s="118"/>
      <c r="AI44" s="85"/>
      <c r="AJ44" s="85"/>
      <c r="AK44" s="85"/>
      <c r="AL44" s="85"/>
      <c r="AM44" s="91"/>
    </row>
    <row r="45" spans="2:39" ht="10.199999999999999" customHeight="1" thickBot="1" x14ac:dyDescent="0.4"/>
    <row r="46" spans="2:39" s="3" customFormat="1" ht="19.95" customHeight="1" x14ac:dyDescent="0.35">
      <c r="B46" s="158">
        <f>DATE(CalendarYear,10,1)</f>
        <v>46296</v>
      </c>
      <c r="C46" s="81" t="str">
        <f>IF(DAY(OctSun1)=1,"",IF(AND(YEAR(OctSun1+1)=CalendarYear,MONTH(OctSun1+1)=10),OctSun1+1,""))</f>
        <v/>
      </c>
      <c r="D46" s="81" t="str">
        <f>IF(DAY(OctSun1)=1,"",IF(AND(YEAR(OctSun1+2)=CalendarYear,MONTH(OctSun1+2)=10),OctSun1+2,""))</f>
        <v/>
      </c>
      <c r="E46" s="79" t="str">
        <f>IF(DAY(OctSun1)=1,"",IF(AND(YEAR(OctSun1+3)=CalendarYear,MONTH(OctSun1+3)=10),OctSun1+3,""))</f>
        <v/>
      </c>
      <c r="F46" s="79" t="str">
        <f>IF(DAY(OctSun1)=1,"",IF(AND(YEAR(OctSun1+4)=CalendarYear,MONTH(OctSun1+4)=10),OctSun1+4,""))</f>
        <v/>
      </c>
      <c r="G46" s="80">
        <f>IF(DAY(OctSun1)=1,"",IF(AND(YEAR(OctSun1+5)=CalendarYear,MONTH(OctSun1+5)=10),OctSun1+5,""))</f>
        <v>46296</v>
      </c>
      <c r="H46" s="79">
        <f>IF(DAY(OctSun1)=1,"",IF(AND(YEAR(OctSun1+6)=CalendarYear,MONTH(OctSun1+6)=10),OctSun1+6,""))</f>
        <v>46297</v>
      </c>
      <c r="I46" s="79">
        <f>IF(DAY(OctSun1)=1,IF(AND(YEAR(OctSun1)=CalendarYear,MONTH(OctSun1)=10),OctSun1,""),IF(AND(YEAR(OctSun1+7)=CalendarYear,MONTH(OctSun1+7)=10),OctSun1+7,""))</f>
        <v>46298</v>
      </c>
      <c r="J46" s="79">
        <f>IF(DAY(OctSun1)=1,IF(AND(YEAR(OctSun1+1)=CalendarYear,MONTH(OctSun1+1)=10),OctSun1+1,""),IF(AND(YEAR(OctSun1+8)=CalendarYear,MONTH(OctSun1+8)=10),OctSun1+8,""))</f>
        <v>46299</v>
      </c>
      <c r="K46" s="79">
        <f>IF(DAY(OctSun1)=1,IF(AND(YEAR(OctSun1+2)=CalendarYear,MONTH(OctSun1+2)=10),OctSun1+2,""),IF(AND(YEAR(OctSun1+9)=CalendarYear,MONTH(OctSun1+9)=10),OctSun1+9,""))</f>
        <v>46300</v>
      </c>
      <c r="L46" s="79">
        <f>IF(DAY(OctSun1)=1,IF(AND(YEAR(OctSun1+3)=CalendarYear,MONTH(OctSun1+3)=10),OctSun1+3,""),IF(AND(YEAR(OctSun1+10)=CalendarYear,MONTH(OctSun1+10)=10),OctSun1+10,""))</f>
        <v>46301</v>
      </c>
      <c r="M46" s="79">
        <f>IF(DAY(OctSun1)=1,IF(AND(YEAR(OctSun1+4)=CalendarYear,MONTH(OctSun1+4)=10),OctSun1+4,""),IF(AND(YEAR(OctSun1+11)=CalendarYear,MONTH(OctSun1+11)=10),OctSun1+11,""))</f>
        <v>46302</v>
      </c>
      <c r="N46" s="80">
        <f>IF(DAY(OctSun1)=1,IF(AND(YEAR(OctSun1+5)=CalendarYear,MONTH(OctSun1+5)=10),OctSun1+5,""),IF(AND(YEAR(OctSun1+12)=CalendarYear,MONTH(OctSun1+12)=10),OctSun1+12,""))</f>
        <v>46303</v>
      </c>
      <c r="O46" s="79">
        <f>IF(DAY(OctSun1)=1,IF(AND(YEAR(OctSun1+6)=CalendarYear,MONTH(OctSun1+6)=10),OctSun1+6,""),IF(AND(YEAR(OctSun1+13)=CalendarYear,MONTH(OctSun1+13)=10),OctSun1+13,""))</f>
        <v>46304</v>
      </c>
      <c r="P46" s="79">
        <f>IF(DAY(OctSun1)=1,IF(AND(YEAR(OctSun1+7)=CalendarYear,MONTH(OctSun1+7)=10),OctSun1+7,""),IF(AND(YEAR(OctSun1+14)=CalendarYear,MONTH(OctSun1+14)=10),OctSun1+14,""))</f>
        <v>46305</v>
      </c>
      <c r="Q46" s="79">
        <f>IF(DAY(OctSun1)=1,IF(AND(YEAR(OctSun1+8)=CalendarYear,MONTH(OctSun1+8)=10),OctSun1+8,""),IF(AND(YEAR(OctSun1+15)=CalendarYear,MONTH(OctSun1+15)=10),OctSun1+15,""))</f>
        <v>46306</v>
      </c>
      <c r="R46" s="79">
        <f>IF(DAY(OctSun1)=1,IF(AND(YEAR(OctSun1+9)=CalendarYear,MONTH(OctSun1+9)=10),OctSun1+9,""),IF(AND(YEAR(OctSun1+16)=CalendarYear,MONTH(OctSun1+16)=10),OctSun1+16,""))</f>
        <v>46307</v>
      </c>
      <c r="S46" s="79">
        <f>IF(DAY(OctSun1)=1,IF(AND(YEAR(OctSun1+10)=CalendarYear,MONTH(OctSun1+10)=10),OctSun1+10,""),IF(AND(YEAR(OctSun1+17)=CalendarYear,MONTH(OctSun1+17)=10),OctSun1+17,""))</f>
        <v>46308</v>
      </c>
      <c r="T46" s="79">
        <f>IF(DAY(OctSun1)=1,IF(AND(YEAR(OctSun1+11)=CalendarYear,MONTH(OctSun1+11)=10),OctSun1+11,""),IF(AND(YEAR(OctSun1+18)=CalendarYear,MONTH(OctSun1+18)=10),OctSun1+18,""))</f>
        <v>46309</v>
      </c>
      <c r="U46" s="80">
        <f>IF(DAY(OctSun1)=1,IF(AND(YEAR(OctSun1+12)=CalendarYear,MONTH(OctSun1+12)=10),OctSun1+12,""),IF(AND(YEAR(OctSun1+19)=CalendarYear,MONTH(OctSun1+19)=10),OctSun1+19,""))</f>
        <v>46310</v>
      </c>
      <c r="V46" s="79">
        <f>IF(DAY(OctSun1)=1,IF(AND(YEAR(OctSun1+13)=CalendarYear,MONTH(OctSun1+13)=10),OctSun1+13,""),IF(AND(YEAR(OctSun1+20)=CalendarYear,MONTH(OctSun1+20)=10),OctSun1+20,""))</f>
        <v>46311</v>
      </c>
      <c r="W46" s="79">
        <f>IF(DAY(OctSun1)=1,IF(AND(YEAR(OctSun1+14)=CalendarYear,MONTH(OctSun1+14)=10),OctSun1+14,""),IF(AND(YEAR(OctSun1+21)=CalendarYear,MONTH(OctSun1+21)=10),OctSun1+21,""))</f>
        <v>46312</v>
      </c>
      <c r="X46" s="79">
        <f>IF(DAY(OctSun1)=1,IF(AND(YEAR(OctSun1+15)=CalendarYear,MONTH(OctSun1+15)=10),OctSun1+15,""),IF(AND(YEAR(OctSun1+22)=CalendarYear,MONTH(OctSun1+22)=10),OctSun1+22,""))</f>
        <v>46313</v>
      </c>
      <c r="Y46" s="79">
        <f>IF(DAY(OctSun1)=1,IF(AND(YEAR(OctSun1+16)=CalendarYear,MONTH(OctSun1+16)=10),OctSun1+16,""),IF(AND(YEAR(OctSun1+23)=CalendarYear,MONTH(OctSun1+23)=10),OctSun1+23,""))</f>
        <v>46314</v>
      </c>
      <c r="Z46" s="79">
        <f>IF(DAY(OctSun1)=1,IF(AND(YEAR(OctSun1+17)=CalendarYear,MONTH(OctSun1+17)=10),OctSun1+17,""),IF(AND(YEAR(OctSun1+24)=CalendarYear,MONTH(OctSun1+24)=10),OctSun1+24,""))</f>
        <v>46315</v>
      </c>
      <c r="AA46" s="79">
        <f>IF(DAY(OctSun1)=1,IF(AND(YEAR(OctSun1+18)=CalendarYear,MONTH(OctSun1+18)=10),OctSun1+18,""),IF(AND(YEAR(OctSun1+25)=CalendarYear,MONTH(OctSun1+25)=10),OctSun1+25,""))</f>
        <v>46316</v>
      </c>
      <c r="AB46" s="80">
        <f>IF(DAY(OctSun1)=1,IF(AND(YEAR(OctSun1+19)=CalendarYear,MONTH(OctSun1+19)=10),OctSun1+19,""),IF(AND(YEAR(OctSun1+26)=CalendarYear,MONTH(OctSun1+26)=10),OctSun1+26,""))</f>
        <v>46317</v>
      </c>
      <c r="AC46" s="79">
        <f>IF(DAY(OctSun1)=1,IF(AND(YEAR(OctSun1+20)=CalendarYear,MONTH(OctSun1+20)=10),OctSun1+20,""),IF(AND(YEAR(OctSun1+27)=CalendarYear,MONTH(OctSun1+27)=10),OctSun1+27,""))</f>
        <v>46318</v>
      </c>
      <c r="AD46" s="79">
        <f>IF(DAY(OctSun1)=1,IF(AND(YEAR(OctSun1+21)=CalendarYear,MONTH(OctSun1+21)=10),OctSun1+21,""),IF(AND(YEAR(OctSun1+28)=CalendarYear,MONTH(OctSun1+28)=10),OctSun1+28,""))</f>
        <v>46319</v>
      </c>
      <c r="AE46" s="79">
        <f>IF(DAY(OctSun1)=1,IF(AND(YEAR(OctSun1+22)=CalendarYear,MONTH(OctSun1+22)=10),OctSun1+22,""),IF(AND(YEAR(OctSun1+29)=CalendarYear,MONTH(OctSun1+29)=10),OctSun1+29,""))</f>
        <v>46320</v>
      </c>
      <c r="AF46" s="79">
        <f>IF(DAY(OctSun1)=1,IF(AND(YEAR(OctSun1+23)=CalendarYear,MONTH(OctSun1+23)=10),OctSun1+23,""),IF(AND(YEAR(OctSun1+30)=CalendarYear,MONTH(OctSun1+30)=10),OctSun1+30,""))</f>
        <v>46321</v>
      </c>
      <c r="AG46" s="79">
        <f>IF(DAY(OctSun1)=1,IF(AND(YEAR(OctSun1+24)=CalendarYear,MONTH(OctSun1+24)=10),OctSun1+24,""),IF(AND(YEAR(OctSun1+31)=CalendarYear,MONTH(OctSun1+31)=10),OctSun1+31,""))</f>
        <v>46322</v>
      </c>
      <c r="AH46" s="79">
        <f>IF(DAY(OctSun1)=1,IF(AND(YEAR(OctSun1+25)=CalendarYear,MONTH(OctSun1+25)=10),OctSun1+25,""),IF(AND(YEAR(OctSun1+32)=CalendarYear,MONTH(OctSun1+32)=10),OctSun1+32,""))</f>
        <v>46323</v>
      </c>
      <c r="AI46" s="80">
        <f>IF(DAY(OctSun1)=1,IF(AND(YEAR(OctSun1+26)=CalendarYear,MONTH(OctSun1+26)=10),OctSun1+26,""),IF(AND(YEAR(OctSun1+33)=CalendarYear,MONTH(OctSun1+33)=10),OctSun1+33,""))</f>
        <v>46324</v>
      </c>
      <c r="AJ46" s="79">
        <f>IF(DAY(OctSun1)=1,IF(AND(YEAR(OctSun1+27)=CalendarYear,MONTH(OctSun1+27)=10),OctSun1+27,""),IF(AND(YEAR(OctSun1+34)=CalendarYear,MONTH(OctSun1+34)=10),OctSun1+34,""))</f>
        <v>46325</v>
      </c>
      <c r="AK46" s="79">
        <f>IF(DAY(OctSun1)=1,IF(AND(YEAR(OctSun1+28)=CalendarYear,MONTH(OctSun1+28)=10),OctSun1+28,""),IF(AND(YEAR(OctSun1+35)=CalendarYear,MONTH(OctSun1+35)=10),OctSun1+35,""))</f>
        <v>46326</v>
      </c>
      <c r="AL46" s="81" t="str">
        <f>IF(DAY(OctSun1)=1,IF(AND(YEAR(OctSun1+29)=CalendarYear,MONTH(OctSun1+29)=10),OctSun1+29,""),IF(AND(YEAR(OctSun1+36)=CalendarYear,MONTH(OctSun1+36)=10),OctSun1+36,""))</f>
        <v/>
      </c>
      <c r="AM46" s="82" t="str">
        <f>IF(DAY(OctSun1)=1,IF(AND(YEAR(OctSun1+30)=CalendarYear,MONTH(OctSun1+30)=10),OctSun1+30,""),IF(AND(YEAR(OctSun1+37)=CalendarYear,MONTH(OctSun1+37)=10),OctSun1+37,""))</f>
        <v/>
      </c>
    </row>
    <row r="47" spans="2:39" s="3" customFormat="1" ht="19.95" customHeight="1" x14ac:dyDescent="0.35">
      <c r="B47" s="159"/>
      <c r="C47" s="4" t="s">
        <v>0</v>
      </c>
      <c r="D47" s="4" t="s">
        <v>1</v>
      </c>
      <c r="E47" s="28" t="s">
        <v>2</v>
      </c>
      <c r="F47" s="28" t="s">
        <v>3</v>
      </c>
      <c r="G47" s="28" t="s">
        <v>4</v>
      </c>
      <c r="H47" s="28" t="s">
        <v>5</v>
      </c>
      <c r="I47" s="28" t="s">
        <v>6</v>
      </c>
      <c r="J47" s="28" t="s">
        <v>0</v>
      </c>
      <c r="K47" s="28" t="s">
        <v>1</v>
      </c>
      <c r="L47" s="28" t="s">
        <v>2</v>
      </c>
      <c r="M47" s="28" t="s">
        <v>3</v>
      </c>
      <c r="N47" s="28" t="s">
        <v>4</v>
      </c>
      <c r="O47" s="28" t="s">
        <v>5</v>
      </c>
      <c r="P47" s="28" t="s">
        <v>6</v>
      </c>
      <c r="Q47" s="28" t="s">
        <v>0</v>
      </c>
      <c r="R47" s="28" t="s">
        <v>1</v>
      </c>
      <c r="S47" s="28" t="s">
        <v>2</v>
      </c>
      <c r="T47" s="28" t="s">
        <v>3</v>
      </c>
      <c r="U47" s="28" t="s">
        <v>4</v>
      </c>
      <c r="V47" s="28" t="s">
        <v>5</v>
      </c>
      <c r="W47" s="28" t="s">
        <v>6</v>
      </c>
      <c r="X47" s="28" t="s">
        <v>0</v>
      </c>
      <c r="Y47" s="28" t="s">
        <v>1</v>
      </c>
      <c r="Z47" s="28" t="s">
        <v>2</v>
      </c>
      <c r="AA47" s="28" t="s">
        <v>3</v>
      </c>
      <c r="AB47" s="28" t="s">
        <v>4</v>
      </c>
      <c r="AC47" s="28" t="s">
        <v>5</v>
      </c>
      <c r="AD47" s="28" t="s">
        <v>6</v>
      </c>
      <c r="AE47" s="28" t="s">
        <v>0</v>
      </c>
      <c r="AF47" s="28" t="s">
        <v>1</v>
      </c>
      <c r="AG47" s="28" t="s">
        <v>2</v>
      </c>
      <c r="AH47" s="28" t="s">
        <v>3</v>
      </c>
      <c r="AI47" s="28" t="s">
        <v>4</v>
      </c>
      <c r="AJ47" s="28" t="s">
        <v>5</v>
      </c>
      <c r="AK47" s="28" t="s">
        <v>6</v>
      </c>
      <c r="AL47" s="4" t="s">
        <v>0</v>
      </c>
      <c r="AM47" s="83" t="s">
        <v>1</v>
      </c>
    </row>
    <row r="48" spans="2:39" ht="19.95" customHeight="1" thickBot="1" x14ac:dyDescent="0.4">
      <c r="B48" s="84"/>
      <c r="C48" s="85"/>
      <c r="D48" s="85"/>
      <c r="E48" s="85"/>
      <c r="F48" s="85"/>
      <c r="G48" s="118"/>
      <c r="H48" s="118"/>
      <c r="I48" s="85"/>
      <c r="J48" s="85"/>
      <c r="K48" s="92"/>
      <c r="L48" s="92"/>
      <c r="M48" s="92"/>
      <c r="N48" s="92"/>
      <c r="O48" s="92"/>
      <c r="P48" s="85"/>
      <c r="Q48" s="85"/>
      <c r="R48" s="93"/>
      <c r="S48" s="93"/>
      <c r="T48" s="93"/>
      <c r="U48" s="93"/>
      <c r="V48" s="93"/>
      <c r="W48" s="85"/>
      <c r="X48" s="85"/>
      <c r="Y48" s="94"/>
      <c r="Z48" s="94"/>
      <c r="AA48" s="94"/>
      <c r="AB48" s="94"/>
      <c r="AC48" s="94"/>
      <c r="AD48" s="89"/>
      <c r="AE48" s="89"/>
      <c r="AF48" s="96"/>
      <c r="AG48" s="96"/>
      <c r="AH48" s="96"/>
      <c r="AI48" s="96"/>
      <c r="AJ48" s="96"/>
      <c r="AK48" s="85"/>
      <c r="AL48" s="85"/>
      <c r="AM48" s="91"/>
    </row>
    <row r="49" spans="2:39" ht="10.199999999999999" customHeight="1" thickBot="1" x14ac:dyDescent="0.4"/>
    <row r="50" spans="2:39" s="3" customFormat="1" ht="19.95" customHeight="1" x14ac:dyDescent="0.35">
      <c r="B50" s="158">
        <f>DATE(CalendarYear,11,1)</f>
        <v>46327</v>
      </c>
      <c r="C50" s="79">
        <f>IF(DAY(NovSun1)=1,"",IF(AND(YEAR(NovSun1+1)=CalendarYear,MONTH(NovSun1+1)=11),NovSun1+1,""))</f>
        <v>46327</v>
      </c>
      <c r="D50" s="79">
        <f>IF(DAY(NovSun1)=1,"",IF(AND(YEAR(NovSun1+2)=CalendarYear,MONTH(NovSun1+2)=11),NovSun1+2,""))</f>
        <v>46328</v>
      </c>
      <c r="E50" s="79">
        <f>IF(DAY(NovSun1)=1,"",IF(AND(YEAR(NovSun1+3)=CalendarYear,MONTH(NovSun1+3)=11),NovSun1+3,""))</f>
        <v>46329</v>
      </c>
      <c r="F50" s="79">
        <f>IF(DAY(NovSun1)=1,"",IF(AND(YEAR(NovSun1+4)=CalendarYear,MONTH(NovSun1+4)=11),NovSun1+4,""))</f>
        <v>46330</v>
      </c>
      <c r="G50" s="80">
        <f>IF(DAY(NovSun1)=1,"",IF(AND(YEAR(NovSun1+5)=CalendarYear,MONTH(NovSun1+5)=11),NovSun1+5,""))</f>
        <v>46331</v>
      </c>
      <c r="H50" s="79">
        <f>IF(DAY(NovSun1)=1,"",IF(AND(YEAR(NovSun1+6)=CalendarYear,MONTH(NovSun1+6)=11),NovSun1+6,""))</f>
        <v>46332</v>
      </c>
      <c r="I50" s="79">
        <f>IF(DAY(NovSun1)=1,IF(AND(YEAR(NovSun1)=CalendarYear,MONTH(NovSun1)=11),NovSun1,""),IF(AND(YEAR(NovSun1+7)=CalendarYear,MONTH(NovSun1+7)=11),NovSun1+7,""))</f>
        <v>46333</v>
      </c>
      <c r="J50" s="79">
        <f>IF(DAY(NovSun1)=1,IF(AND(YEAR(NovSun1+1)=CalendarYear,MONTH(NovSun1+1)=11),NovSun1+1,""),IF(AND(YEAR(NovSun1+8)=CalendarYear,MONTH(NovSun1+8)=11),NovSun1+8,""))</f>
        <v>46334</v>
      </c>
      <c r="K50" s="79">
        <f>IF(DAY(NovSun1)=1,IF(AND(YEAR(NovSun1+2)=CalendarYear,MONTH(NovSun1+2)=11),NovSun1+2,""),IF(AND(YEAR(NovSun1+9)=CalendarYear,MONTH(NovSun1+9)=11),NovSun1+9,""))</f>
        <v>46335</v>
      </c>
      <c r="L50" s="79">
        <f>IF(DAY(NovSun1)=1,IF(AND(YEAR(NovSun1+3)=CalendarYear,MONTH(NovSun1+3)=11),NovSun1+3,""),IF(AND(YEAR(NovSun1+10)=CalendarYear,MONTH(NovSun1+10)=11),NovSun1+10,""))</f>
        <v>46336</v>
      </c>
      <c r="M50" s="79">
        <f>IF(DAY(NovSun1)=1,IF(AND(YEAR(NovSun1+4)=CalendarYear,MONTH(NovSun1+4)=11),NovSun1+4,""),IF(AND(YEAR(NovSun1+11)=CalendarYear,MONTH(NovSun1+11)=11),NovSun1+11,""))</f>
        <v>46337</v>
      </c>
      <c r="N50" s="80">
        <f>IF(DAY(NovSun1)=1,IF(AND(YEAR(NovSun1+5)=CalendarYear,MONTH(NovSun1+5)=11),NovSun1+5,""),IF(AND(YEAR(NovSun1+12)=CalendarYear,MONTH(NovSun1+12)=11),NovSun1+12,""))</f>
        <v>46338</v>
      </c>
      <c r="O50" s="79">
        <f>IF(DAY(NovSun1)=1,IF(AND(YEAR(NovSun1+6)=CalendarYear,MONTH(NovSun1+6)=11),NovSun1+6,""),IF(AND(YEAR(NovSun1+13)=CalendarYear,MONTH(NovSun1+13)=11),NovSun1+13,""))</f>
        <v>46339</v>
      </c>
      <c r="P50" s="79">
        <f>IF(DAY(NovSun1)=1,IF(AND(YEAR(NovSun1+7)=CalendarYear,MONTH(NovSun1+7)=11),NovSun1+7,""),IF(AND(YEAR(NovSun1+14)=CalendarYear,MONTH(NovSun1+14)=11),NovSun1+14,""))</f>
        <v>46340</v>
      </c>
      <c r="Q50" s="79">
        <f>IF(DAY(NovSun1)=1,IF(AND(YEAR(NovSun1+8)=CalendarYear,MONTH(NovSun1+8)=11),NovSun1+8,""),IF(AND(YEAR(NovSun1+15)=CalendarYear,MONTH(NovSun1+15)=11),NovSun1+15,""))</f>
        <v>46341</v>
      </c>
      <c r="R50" s="79">
        <f>IF(DAY(NovSun1)=1,IF(AND(YEAR(NovSun1+9)=CalendarYear,MONTH(NovSun1+9)=11),NovSun1+9,""),IF(AND(YEAR(NovSun1+16)=CalendarYear,MONTH(NovSun1+16)=11),NovSun1+16,""))</f>
        <v>46342</v>
      </c>
      <c r="S50" s="79">
        <f>IF(DAY(NovSun1)=1,IF(AND(YEAR(NovSun1+10)=CalendarYear,MONTH(NovSun1+10)=11),NovSun1+10,""),IF(AND(YEAR(NovSun1+17)=CalendarYear,MONTH(NovSun1+17)=11),NovSun1+17,""))</f>
        <v>46343</v>
      </c>
      <c r="T50" s="79">
        <f>IF(DAY(NovSun1)=1,IF(AND(YEAR(NovSun1+11)=CalendarYear,MONTH(NovSun1+11)=11),NovSun1+11,""),IF(AND(YEAR(NovSun1+18)=CalendarYear,MONTH(NovSun1+18)=11),NovSun1+18,""))</f>
        <v>46344</v>
      </c>
      <c r="U50" s="80">
        <f>IF(DAY(NovSun1)=1,IF(AND(YEAR(NovSun1+12)=CalendarYear,MONTH(NovSun1+12)=11),NovSun1+12,""),IF(AND(YEAR(NovSun1+19)=CalendarYear,MONTH(NovSun1+19)=11),NovSun1+19,""))</f>
        <v>46345</v>
      </c>
      <c r="V50" s="79">
        <f>IF(DAY(NovSun1)=1,IF(AND(YEAR(NovSun1+13)=CalendarYear,MONTH(NovSun1+13)=11),NovSun1+13,""),IF(AND(YEAR(NovSun1+20)=CalendarYear,MONTH(NovSun1+20)=11),NovSun1+20,""))</f>
        <v>46346</v>
      </c>
      <c r="W50" s="79">
        <f>IF(DAY(NovSun1)=1,IF(AND(YEAR(NovSun1+14)=CalendarYear,MONTH(NovSun1+14)=11),NovSun1+14,""),IF(AND(YEAR(NovSun1+21)=CalendarYear,MONTH(NovSun1+21)=11),NovSun1+21,""))</f>
        <v>46347</v>
      </c>
      <c r="X50" s="79">
        <f>IF(DAY(NovSun1)=1,IF(AND(YEAR(NovSun1+15)=CalendarYear,MONTH(NovSun1+15)=11),NovSun1+15,""),IF(AND(YEAR(NovSun1+22)=CalendarYear,MONTH(NovSun1+22)=11),NovSun1+22,""))</f>
        <v>46348</v>
      </c>
      <c r="Y50" s="79">
        <f>IF(DAY(NovSun1)=1,IF(AND(YEAR(NovSun1+16)=CalendarYear,MONTH(NovSun1+16)=11),NovSun1+16,""),IF(AND(YEAR(NovSun1+23)=CalendarYear,MONTH(NovSun1+23)=11),NovSun1+23,""))</f>
        <v>46349</v>
      </c>
      <c r="Z50" s="79">
        <f>IF(DAY(NovSun1)=1,IF(AND(YEAR(NovSun1+17)=CalendarYear,MONTH(NovSun1+17)=11),NovSun1+17,""),IF(AND(YEAR(NovSun1+24)=CalendarYear,MONTH(NovSun1+24)=11),NovSun1+24,""))</f>
        <v>46350</v>
      </c>
      <c r="AA50" s="79">
        <f>IF(DAY(NovSun1)=1,IF(AND(YEAR(NovSun1+18)=CalendarYear,MONTH(NovSun1+18)=11),NovSun1+18,""),IF(AND(YEAR(NovSun1+25)=CalendarYear,MONTH(NovSun1+25)=11),NovSun1+25,""))</f>
        <v>46351</v>
      </c>
      <c r="AB50" s="80">
        <f>IF(DAY(NovSun1)=1,IF(AND(YEAR(NovSun1+19)=CalendarYear,MONTH(NovSun1+19)=11),NovSun1+19,""),IF(AND(YEAR(NovSun1+26)=CalendarYear,MONTH(NovSun1+26)=11),NovSun1+26,""))</f>
        <v>46352</v>
      </c>
      <c r="AC50" s="79">
        <f>IF(DAY(NovSun1)=1,IF(AND(YEAR(NovSun1+20)=CalendarYear,MONTH(NovSun1+20)=11),NovSun1+20,""),IF(AND(YEAR(NovSun1+27)=CalendarYear,MONTH(NovSun1+27)=11),NovSun1+27,""))</f>
        <v>46353</v>
      </c>
      <c r="AD50" s="79">
        <f>IF(DAY(NovSun1)=1,IF(AND(YEAR(NovSun1+21)=CalendarYear,MONTH(NovSun1+21)=11),NovSun1+21,""),IF(AND(YEAR(NovSun1+28)=CalendarYear,MONTH(NovSun1+28)=11),NovSun1+28,""))</f>
        <v>46354</v>
      </c>
      <c r="AE50" s="79">
        <f>IF(DAY(NovSun1)=1,IF(AND(YEAR(NovSun1+22)=CalendarYear,MONTH(NovSun1+22)=11),NovSun1+22,""),IF(AND(YEAR(NovSun1+29)=CalendarYear,MONTH(NovSun1+29)=11),NovSun1+29,""))</f>
        <v>46355</v>
      </c>
      <c r="AF50" s="79">
        <f>IF(DAY(NovSun1)=1,IF(AND(YEAR(NovSun1+23)=CalendarYear,MONTH(NovSun1+23)=11),NovSun1+23,""),IF(AND(YEAR(NovSun1+30)=CalendarYear,MONTH(NovSun1+30)=11),NovSun1+30,""))</f>
        <v>46356</v>
      </c>
      <c r="AG50" s="79" t="str">
        <f>IF(DAY(NovSun1)=1,IF(AND(YEAR(NovSun1+24)=CalendarYear,MONTH(NovSun1+24)=11),NovSun1+24,""),IF(AND(YEAR(NovSun1+31)=CalendarYear,MONTH(NovSun1+31)=11),NovSun1+31,""))</f>
        <v/>
      </c>
      <c r="AH50" s="79" t="str">
        <f>IF(DAY(NovSun1)=1,IF(AND(YEAR(NovSun1+25)=CalendarYear,MONTH(NovSun1+25)=11),NovSun1+25,""),IF(AND(YEAR(NovSun1+32)=CalendarYear,MONTH(NovSun1+32)=11),NovSun1+32,""))</f>
        <v/>
      </c>
      <c r="AI50" s="79" t="str">
        <f>IF(DAY(NovSun1)=1,IF(AND(YEAR(NovSun1+26)=CalendarYear,MONTH(NovSun1+26)=11),NovSun1+26,""),IF(AND(YEAR(NovSun1+33)=CalendarYear,MONTH(NovSun1+33)=11),NovSun1+33,""))</f>
        <v/>
      </c>
      <c r="AJ50" s="79" t="str">
        <f>IF(DAY(NovSun1)=1,IF(AND(YEAR(NovSun1+27)=CalendarYear,MONTH(NovSun1+27)=11),NovSun1+27,""),IF(AND(YEAR(NovSun1+34)=CalendarYear,MONTH(NovSun1+34)=11),NovSun1+34,""))</f>
        <v/>
      </c>
      <c r="AK50" s="79" t="str">
        <f>IF(DAY(NovSun1)=1,IF(AND(YEAR(NovSun1+28)=CalendarYear,MONTH(NovSun1+28)=11),NovSun1+28,""),IF(AND(YEAR(NovSun1+35)=CalendarYear,MONTH(NovSun1+35)=11),NovSun1+35,""))</f>
        <v/>
      </c>
      <c r="AL50" s="79" t="str">
        <f>IF(DAY(NovSun1)=1,IF(AND(YEAR(NovSun1+29)=CalendarYear,MONTH(NovSun1+29)=11),NovSun1+29,""),IF(AND(YEAR(NovSun1+36)=CalendarYear,MONTH(NovSun1+36)=11),NovSun1+36,""))</f>
        <v/>
      </c>
      <c r="AM50" s="82" t="str">
        <f>IF(DAY(NovSun1)=1,IF(AND(YEAR(NovSun1+30)=CalendarYear,MONTH(NovSun1+30)=11),NovSun1+30,""),IF(AND(YEAR(NovSun1+37)=CalendarYear,MONTH(NovSun1+37)=11),NovSun1+37,""))</f>
        <v/>
      </c>
    </row>
    <row r="51" spans="2:39" s="3" customFormat="1" ht="19.5" customHeight="1" x14ac:dyDescent="0.35">
      <c r="B51" s="159"/>
      <c r="C51" s="28" t="s">
        <v>0</v>
      </c>
      <c r="D51" s="28" t="s">
        <v>1</v>
      </c>
      <c r="E51" s="28" t="s">
        <v>2</v>
      </c>
      <c r="F51" s="28" t="s">
        <v>3</v>
      </c>
      <c r="G51" s="28" t="s">
        <v>4</v>
      </c>
      <c r="H51" s="28" t="s">
        <v>5</v>
      </c>
      <c r="I51" s="28" t="s">
        <v>6</v>
      </c>
      <c r="J51" s="28" t="s">
        <v>0</v>
      </c>
      <c r="K51" s="28" t="s">
        <v>1</v>
      </c>
      <c r="L51" s="28" t="s">
        <v>2</v>
      </c>
      <c r="M51" s="28" t="s">
        <v>3</v>
      </c>
      <c r="N51" s="28" t="s">
        <v>4</v>
      </c>
      <c r="O51" s="28" t="s">
        <v>5</v>
      </c>
      <c r="P51" s="28" t="s">
        <v>6</v>
      </c>
      <c r="Q51" s="28" t="s">
        <v>0</v>
      </c>
      <c r="R51" s="28" t="s">
        <v>1</v>
      </c>
      <c r="S51" s="28" t="s">
        <v>2</v>
      </c>
      <c r="T51" s="28" t="s">
        <v>3</v>
      </c>
      <c r="U51" s="28" t="s">
        <v>4</v>
      </c>
      <c r="V51" s="28" t="s">
        <v>5</v>
      </c>
      <c r="W51" s="28" t="s">
        <v>6</v>
      </c>
      <c r="X51" s="28" t="s">
        <v>0</v>
      </c>
      <c r="Y51" s="28" t="s">
        <v>1</v>
      </c>
      <c r="Z51" s="28" t="s">
        <v>2</v>
      </c>
      <c r="AA51" s="28" t="s">
        <v>3</v>
      </c>
      <c r="AB51" s="28" t="s">
        <v>4</v>
      </c>
      <c r="AC51" s="28" t="s">
        <v>5</v>
      </c>
      <c r="AD51" s="28" t="s">
        <v>6</v>
      </c>
      <c r="AE51" s="28" t="s">
        <v>0</v>
      </c>
      <c r="AF51" s="28" t="s">
        <v>1</v>
      </c>
      <c r="AG51" s="28" t="s">
        <v>2</v>
      </c>
      <c r="AH51" s="28" t="s">
        <v>3</v>
      </c>
      <c r="AI51" s="28" t="s">
        <v>4</v>
      </c>
      <c r="AJ51" s="28" t="s">
        <v>5</v>
      </c>
      <c r="AK51" s="28" t="s">
        <v>6</v>
      </c>
      <c r="AL51" s="28" t="s">
        <v>0</v>
      </c>
      <c r="AM51" s="83" t="s">
        <v>1</v>
      </c>
    </row>
    <row r="52" spans="2:39" ht="19.95" customHeight="1" thickBot="1" x14ac:dyDescent="0.4">
      <c r="B52" s="84"/>
      <c r="C52" s="85"/>
      <c r="D52" s="118"/>
      <c r="E52" s="118"/>
      <c r="F52" s="118"/>
      <c r="G52" s="118"/>
      <c r="H52" s="118"/>
      <c r="I52" s="85"/>
      <c r="J52" s="85"/>
      <c r="K52" s="92"/>
      <c r="L52" s="92"/>
      <c r="M52" s="92"/>
      <c r="N52" s="92"/>
      <c r="O52" s="92"/>
      <c r="P52" s="85"/>
      <c r="Q52" s="85"/>
      <c r="R52" s="93"/>
      <c r="S52" s="93"/>
      <c r="T52" s="93"/>
      <c r="U52" s="93"/>
      <c r="V52" s="93"/>
      <c r="W52" s="85"/>
      <c r="X52" s="85"/>
      <c r="Y52" s="94"/>
      <c r="Z52" s="94"/>
      <c r="AA52" s="94"/>
      <c r="AB52" s="94"/>
      <c r="AC52" s="94"/>
      <c r="AD52" s="89"/>
      <c r="AE52" s="89"/>
      <c r="AF52" s="95"/>
      <c r="AG52" s="89"/>
      <c r="AH52" s="89"/>
      <c r="AI52" s="89"/>
      <c r="AJ52" s="89"/>
      <c r="AK52" s="85"/>
      <c r="AL52" s="85"/>
      <c r="AM52" s="91"/>
    </row>
    <row r="53" spans="2:39" ht="10.199999999999999" customHeight="1" thickBot="1" x14ac:dyDescent="0.4"/>
    <row r="54" spans="2:39" s="3" customFormat="1" ht="19.95" customHeight="1" x14ac:dyDescent="0.35">
      <c r="B54" s="158">
        <f>DATE(CalendarYear,12,1)</f>
        <v>46357</v>
      </c>
      <c r="C54" s="79" t="str">
        <f>IF(DAY(DecSun1)=1,"",IF(AND(YEAR(DecSun1+1)=CalendarYear,MONTH(DecSun1+1)=12),DecSun1+1,""))</f>
        <v/>
      </c>
      <c r="D54" s="79" t="str">
        <f>IF(DAY(DecSun1)=1,"",IF(AND(YEAR(DecSun1+2)=CalendarYear,MONTH(DecSun1+2)=12),DecSun1+2,""))</f>
        <v/>
      </c>
      <c r="E54" s="79">
        <f>IF(DAY(DecSun1)=1,"",IF(AND(YEAR(DecSun1+3)=CalendarYear,MONTH(DecSun1+3)=12),DecSun1+3,""))</f>
        <v>46357</v>
      </c>
      <c r="F54" s="79">
        <f>IF(DAY(DecSun1)=1,"",IF(AND(YEAR(DecSun1+4)=CalendarYear,MONTH(DecSun1+4)=12),DecSun1+4,""))</f>
        <v>46358</v>
      </c>
      <c r="G54" s="80">
        <f>IF(DAY(DecSun1)=1,"",IF(AND(YEAR(DecSun1+5)=CalendarYear,MONTH(DecSun1+5)=12),DecSun1+5,""))</f>
        <v>46359</v>
      </c>
      <c r="H54" s="79">
        <f>IF(DAY(DecSun1)=1,"",IF(AND(YEAR(DecSun1+6)=CalendarYear,MONTH(DecSun1+6)=12),DecSun1+6,""))</f>
        <v>46360</v>
      </c>
      <c r="I54" s="79">
        <f>IF(DAY(DecSun1)=1,IF(AND(YEAR(DecSun1)=CalendarYear,MONTH(DecSun1)=12),DecSun1,""),IF(AND(YEAR(DecSun1+7)=CalendarYear,MONTH(DecSun1+7)=12),DecSun1+7,""))</f>
        <v>46361</v>
      </c>
      <c r="J54" s="79">
        <f>IF(DAY(DecSun1)=1,IF(AND(YEAR(DecSun1+1)=CalendarYear,MONTH(DecSun1+1)=12),DecSun1+1,""),IF(AND(YEAR(DecSun1+8)=CalendarYear,MONTH(DecSun1+8)=12),DecSun1+8,""))</f>
        <v>46362</v>
      </c>
      <c r="K54" s="79">
        <f>IF(DAY(DecSun1)=1,IF(AND(YEAR(DecSun1+2)=CalendarYear,MONTH(DecSun1+2)=12),DecSun1+2,""),IF(AND(YEAR(DecSun1+9)=CalendarYear,MONTH(DecSun1+9)=12),DecSun1+9,""))</f>
        <v>46363</v>
      </c>
      <c r="L54" s="79">
        <f>IF(DAY(DecSun1)=1,IF(AND(YEAR(DecSun1+3)=CalendarYear,MONTH(DecSun1+3)=12),DecSun1+3,""),IF(AND(YEAR(DecSun1+10)=CalendarYear,MONTH(DecSun1+10)=12),DecSun1+10,""))</f>
        <v>46364</v>
      </c>
      <c r="M54" s="79">
        <f>IF(DAY(DecSun1)=1,IF(AND(YEAR(DecSun1+4)=CalendarYear,MONTH(DecSun1+4)=12),DecSun1+4,""),IF(AND(YEAR(DecSun1+11)=CalendarYear,MONTH(DecSun1+11)=12),DecSun1+11,""))</f>
        <v>46365</v>
      </c>
      <c r="N54" s="80">
        <f>IF(DAY(DecSun1)=1,IF(AND(YEAR(DecSun1+5)=CalendarYear,MONTH(DecSun1+5)=12),DecSun1+5,""),IF(AND(YEAR(DecSun1+12)=CalendarYear,MONTH(DecSun1+12)=12),DecSun1+12,""))</f>
        <v>46366</v>
      </c>
      <c r="O54" s="79">
        <f>IF(DAY(DecSun1)=1,IF(AND(YEAR(DecSun1+6)=CalendarYear,MONTH(DecSun1+6)=12),DecSun1+6,""),IF(AND(YEAR(DecSun1+13)=CalendarYear,MONTH(DecSun1+13)=12),DecSun1+13,""))</f>
        <v>46367</v>
      </c>
      <c r="P54" s="79">
        <f>IF(DAY(DecSun1)=1,IF(AND(YEAR(DecSun1+7)=CalendarYear,MONTH(DecSun1+7)=12),DecSun1+7,""),IF(AND(YEAR(DecSun1+14)=CalendarYear,MONTH(DecSun1+14)=12),DecSun1+14,""))</f>
        <v>46368</v>
      </c>
      <c r="Q54" s="79">
        <f>IF(DAY(DecSun1)=1,IF(AND(YEAR(DecSun1+8)=CalendarYear,MONTH(DecSun1+8)=12),DecSun1+8,""),IF(AND(YEAR(DecSun1+15)=CalendarYear,MONTH(DecSun1+15)=12),DecSun1+15,""))</f>
        <v>46369</v>
      </c>
      <c r="R54" s="79">
        <f>IF(DAY(DecSun1)=1,IF(AND(YEAR(DecSun1+9)=CalendarYear,MONTH(DecSun1+9)=12),DecSun1+9,""),IF(AND(YEAR(DecSun1+16)=CalendarYear,MONTH(DecSun1+16)=12),DecSun1+16,""))</f>
        <v>46370</v>
      </c>
      <c r="S54" s="79">
        <f>IF(DAY(DecSun1)=1,IF(AND(YEAR(DecSun1+10)=CalendarYear,MONTH(DecSun1+10)=12),DecSun1+10,""),IF(AND(YEAR(DecSun1+17)=CalendarYear,MONTH(DecSun1+17)=12),DecSun1+17,""))</f>
        <v>46371</v>
      </c>
      <c r="T54" s="79">
        <f>IF(DAY(DecSun1)=1,IF(AND(YEAR(DecSun1+11)=CalendarYear,MONTH(DecSun1+11)=12),DecSun1+11,""),IF(AND(YEAR(DecSun1+18)=CalendarYear,MONTH(DecSun1+18)=12),DecSun1+18,""))</f>
        <v>46372</v>
      </c>
      <c r="U54" s="80">
        <f>IF(DAY(DecSun1)=1,IF(AND(YEAR(DecSun1+12)=CalendarYear,MONTH(DecSun1+12)=12),DecSun1+12,""),IF(AND(YEAR(DecSun1+19)=CalendarYear,MONTH(DecSun1+19)=12),DecSun1+19,""))</f>
        <v>46373</v>
      </c>
      <c r="V54" s="79">
        <f>IF(DAY(DecSun1)=1,IF(AND(YEAR(DecSun1+13)=CalendarYear,MONTH(DecSun1+13)=12),DecSun1+13,""),IF(AND(YEAR(DecSun1+20)=CalendarYear,MONTH(DecSun1+20)=12),DecSun1+20,""))</f>
        <v>46374</v>
      </c>
      <c r="W54" s="79">
        <f>IF(DAY(DecSun1)=1,IF(AND(YEAR(DecSun1+14)=CalendarYear,MONTH(DecSun1+14)=12),DecSun1+14,""),IF(AND(YEAR(DecSun1+21)=CalendarYear,MONTH(DecSun1+21)=12),DecSun1+21,""))</f>
        <v>46375</v>
      </c>
      <c r="X54" s="79">
        <f>IF(DAY(DecSun1)=1,IF(AND(YEAR(DecSun1+15)=CalendarYear,MONTH(DecSun1+15)=12),DecSun1+15,""),IF(AND(YEAR(DecSun1+22)=CalendarYear,MONTH(DecSun1+22)=12),DecSun1+22,""))</f>
        <v>46376</v>
      </c>
      <c r="Y54" s="79">
        <f>IF(DAY(DecSun1)=1,IF(AND(YEAR(DecSun1+16)=CalendarYear,MONTH(DecSun1+16)=12),DecSun1+16,""),IF(AND(YEAR(DecSun1+23)=CalendarYear,MONTH(DecSun1+23)=12),DecSun1+23,""))</f>
        <v>46377</v>
      </c>
      <c r="Z54" s="79">
        <f>IF(DAY(DecSun1)=1,IF(AND(YEAR(DecSun1+17)=CalendarYear,MONTH(DecSun1+17)=12),DecSun1+17,""),IF(AND(YEAR(DecSun1+24)=CalendarYear,MONTH(DecSun1+24)=12),DecSun1+24,""))</f>
        <v>46378</v>
      </c>
      <c r="AA54" s="79">
        <f>IF(DAY(DecSun1)=1,IF(AND(YEAR(DecSun1+18)=CalendarYear,MONTH(DecSun1+18)=12),DecSun1+18,""),IF(AND(YEAR(DecSun1+25)=CalendarYear,MONTH(DecSun1+25)=12),DecSun1+25,""))</f>
        <v>46379</v>
      </c>
      <c r="AB54" s="106">
        <f>IF(DAY(DecSun1)=1,IF(AND(YEAR(DecSun1+19)=CalendarYear,MONTH(DecSun1+19)=12),DecSun1+19,""),IF(AND(YEAR(DecSun1+26)=CalendarYear,MONTH(DecSun1+26)=12),DecSun1+26,""))</f>
        <v>46380</v>
      </c>
      <c r="AC54" s="106">
        <f>IF(DAY(DecSun1)=1,IF(AND(YEAR(DecSun1+20)=CalendarYear,MONTH(DecSun1+20)=12),DecSun1+20,""),IF(AND(YEAR(DecSun1+27)=CalendarYear,MONTH(DecSun1+27)=12),DecSun1+27,""))</f>
        <v>46381</v>
      </c>
      <c r="AD54" s="106">
        <f>IF(DAY(DecSun1)=1,IF(AND(YEAR(DecSun1+21)=CalendarYear,MONTH(DecSun1+21)=12),DecSun1+21,""),IF(AND(YEAR(DecSun1+28)=CalendarYear,MONTH(DecSun1+28)=12),DecSun1+28,""))</f>
        <v>46382</v>
      </c>
      <c r="AE54" s="106">
        <f>IF(DAY(DecSun1)=1,IF(AND(YEAR(DecSun1+22)=CalendarYear,MONTH(DecSun1+22)=12),DecSun1+22,""),IF(AND(YEAR(DecSun1+29)=CalendarYear,MONTH(DecSun1+29)=12),DecSun1+29,""))</f>
        <v>46383</v>
      </c>
      <c r="AF54" s="106">
        <f>IF(DAY(DecSun1)=1,IF(AND(YEAR(DecSun1+23)=CalendarYear,MONTH(DecSun1+23)=12),DecSun1+23,""),IF(AND(YEAR(DecSun1+30)=CalendarYear,MONTH(DecSun1+30)=12),DecSun1+30,""))</f>
        <v>46384</v>
      </c>
      <c r="AG54" s="106">
        <f>IF(DAY(DecSun1)=1,IF(AND(YEAR(DecSun1+24)=CalendarYear,MONTH(DecSun1+24)=12),DecSun1+24,""),IF(AND(YEAR(DecSun1+31)=CalendarYear,MONTH(DecSun1+31)=12),DecSun1+31,""))</f>
        <v>46385</v>
      </c>
      <c r="AH54" s="106">
        <f>IF(DAY(DecSun1)=1,IF(AND(YEAR(DecSun1+25)=CalendarYear,MONTH(DecSun1+25)=12),DecSun1+25,""),IF(AND(YEAR(DecSun1+32)=CalendarYear,MONTH(DecSun1+32)=12),DecSun1+32,""))</f>
        <v>46386</v>
      </c>
      <c r="AI54" s="106">
        <f>IF(DAY(DecSun1)=1,IF(AND(YEAR(DecSun1+26)=CalendarYear,MONTH(DecSun1+26)=12),DecSun1+26,""),IF(AND(YEAR(DecSun1+33)=CalendarYear,MONTH(DecSun1+33)=12),DecSun1+33,""))</f>
        <v>46387</v>
      </c>
      <c r="AJ54" s="81" t="str">
        <f>IF(DAY(DecSun1)=1,IF(AND(YEAR(DecSun1+27)=CalendarYear,MONTH(DecSun1+27)=12),DecSun1+27,""),IF(AND(YEAR(DecSun1+34)=CalendarYear,MONTH(DecSun1+34)=12),DecSun1+34,""))</f>
        <v/>
      </c>
      <c r="AK54" s="81" t="str">
        <f>IF(DAY(DecSun1)=1,IF(AND(YEAR(DecSun1+28)=CalendarYear,MONTH(DecSun1+28)=12),DecSun1+28,""),IF(AND(YEAR(DecSun1+35)=CalendarYear,MONTH(DecSun1+35)=12),DecSun1+35,""))</f>
        <v/>
      </c>
      <c r="AL54" s="81" t="str">
        <f>IF(DAY(DecSun1)=1,IF(AND(YEAR(DecSun1+29)=CalendarYear,MONTH(DecSun1+29)=12),DecSun1+29,""),IF(AND(YEAR(DecSun1+36)=CalendarYear,MONTH(DecSun1+36)=12),DecSun1+36,""))</f>
        <v/>
      </c>
      <c r="AM54" s="82" t="str">
        <f>IF(DAY(DecSun1)=1,IF(AND(YEAR(DecSun1+30)=CalendarYear,MONTH(DecSun1+30)=12),DecSun1+30,""),IF(AND(YEAR(DecSun1+37)=CalendarYear,MONTH(DecSun1+37)=12),DecSun1+37,""))</f>
        <v/>
      </c>
    </row>
    <row r="55" spans="2:39" s="3" customFormat="1" ht="19.95" customHeight="1" x14ac:dyDescent="0.35">
      <c r="B55" s="159"/>
      <c r="C55" s="28" t="s">
        <v>0</v>
      </c>
      <c r="D55" s="28" t="s">
        <v>1</v>
      </c>
      <c r="E55" s="28" t="s">
        <v>2</v>
      </c>
      <c r="F55" s="28" t="s">
        <v>3</v>
      </c>
      <c r="G55" s="28" t="s">
        <v>4</v>
      </c>
      <c r="H55" s="28" t="s">
        <v>5</v>
      </c>
      <c r="I55" s="28" t="s">
        <v>6</v>
      </c>
      <c r="J55" s="28" t="s">
        <v>0</v>
      </c>
      <c r="K55" s="28" t="s">
        <v>1</v>
      </c>
      <c r="L55" s="28" t="s">
        <v>2</v>
      </c>
      <c r="M55" s="28" t="s">
        <v>3</v>
      </c>
      <c r="N55" s="28" t="s">
        <v>4</v>
      </c>
      <c r="O55" s="28" t="s">
        <v>5</v>
      </c>
      <c r="P55" s="28" t="s">
        <v>6</v>
      </c>
      <c r="Q55" s="28" t="s">
        <v>0</v>
      </c>
      <c r="R55" s="28" t="s">
        <v>1</v>
      </c>
      <c r="S55" s="28" t="s">
        <v>2</v>
      </c>
      <c r="T55" s="28" t="s">
        <v>3</v>
      </c>
      <c r="U55" s="28" t="s">
        <v>4</v>
      </c>
      <c r="V55" s="28" t="s">
        <v>5</v>
      </c>
      <c r="W55" s="28" t="s">
        <v>6</v>
      </c>
      <c r="X55" s="28" t="s">
        <v>0</v>
      </c>
      <c r="Y55" s="28" t="s">
        <v>1</v>
      </c>
      <c r="Z55" s="28" t="s">
        <v>2</v>
      </c>
      <c r="AA55" s="28" t="s">
        <v>3</v>
      </c>
      <c r="AB55" s="107" t="s">
        <v>4</v>
      </c>
      <c r="AC55" s="107" t="s">
        <v>5</v>
      </c>
      <c r="AD55" s="107" t="s">
        <v>6</v>
      </c>
      <c r="AE55" s="107" t="s">
        <v>0</v>
      </c>
      <c r="AF55" s="107" t="s">
        <v>1</v>
      </c>
      <c r="AG55" s="107" t="s">
        <v>2</v>
      </c>
      <c r="AH55" s="107" t="s">
        <v>3</v>
      </c>
      <c r="AI55" s="107" t="s">
        <v>4</v>
      </c>
      <c r="AJ55" s="4" t="s">
        <v>5</v>
      </c>
      <c r="AK55" s="4" t="s">
        <v>6</v>
      </c>
      <c r="AL55" s="4" t="s">
        <v>0</v>
      </c>
      <c r="AM55" s="83" t="s">
        <v>1</v>
      </c>
    </row>
    <row r="56" spans="2:39" ht="19.95" customHeight="1" thickBot="1" x14ac:dyDescent="0.4">
      <c r="B56" s="84"/>
      <c r="C56" s="85"/>
      <c r="D56" s="85"/>
      <c r="E56" s="86"/>
      <c r="F56" s="86"/>
      <c r="G56" s="86"/>
      <c r="H56" s="86"/>
      <c r="I56" s="85"/>
      <c r="J56" s="85"/>
      <c r="K56" s="118"/>
      <c r="L56" s="118"/>
      <c r="M56" s="118"/>
      <c r="N56" s="118"/>
      <c r="O56" s="118"/>
      <c r="P56" s="85"/>
      <c r="Q56" s="85"/>
      <c r="R56" s="88"/>
      <c r="S56" s="88"/>
      <c r="T56" s="88"/>
      <c r="U56" s="88"/>
      <c r="V56" s="88"/>
      <c r="W56" s="89"/>
      <c r="X56" s="89"/>
      <c r="Y56" s="90"/>
      <c r="Z56" s="90"/>
      <c r="AA56" s="90"/>
      <c r="AB56" s="172" t="s">
        <v>50</v>
      </c>
      <c r="AC56" s="172"/>
      <c r="AD56" s="172"/>
      <c r="AE56" s="172"/>
      <c r="AF56" s="172"/>
      <c r="AG56" s="172"/>
      <c r="AH56" s="172"/>
      <c r="AI56" s="173"/>
      <c r="AJ56" s="85"/>
      <c r="AK56" s="85"/>
      <c r="AL56" s="85"/>
      <c r="AM56" s="91"/>
    </row>
  </sheetData>
  <mergeCells count="27">
    <mergeCell ref="B1:P1"/>
    <mergeCell ref="B50:B51"/>
    <mergeCell ref="B54:B55"/>
    <mergeCell ref="B26:B27"/>
    <mergeCell ref="B30:B31"/>
    <mergeCell ref="B34:B35"/>
    <mergeCell ref="B38:B39"/>
    <mergeCell ref="B42:B43"/>
    <mergeCell ref="B46:B47"/>
    <mergeCell ref="B10:B11"/>
    <mergeCell ref="B14:B15"/>
    <mergeCell ref="B18:B19"/>
    <mergeCell ref="B22:B23"/>
    <mergeCell ref="AB56:AI56"/>
    <mergeCell ref="C11:G11"/>
    <mergeCell ref="C2:H2"/>
    <mergeCell ref="C3:H3"/>
    <mergeCell ref="C4:H4"/>
    <mergeCell ref="C5:H5"/>
    <mergeCell ref="C6:H6"/>
    <mergeCell ref="C7:H7"/>
    <mergeCell ref="I2:AM2"/>
    <mergeCell ref="I3:AM3"/>
    <mergeCell ref="I4:AM4"/>
    <mergeCell ref="I5:AM5"/>
    <mergeCell ref="I6:AM6"/>
    <mergeCell ref="I7:AM7"/>
  </mergeCells>
  <conditionalFormatting sqref="C10:AM10 C14:AM14 C18:AM18 C22:AM22 C26:AM26 C30:AM30 C34:AM34 C38:AM38 C42:AM42 C46:AM46 C50:AM50 C54:AM54">
    <cfRule type="expression" dxfId="39" priority="36">
      <formula>NOT(ISNUMBER(C10))</formula>
    </cfRule>
  </conditionalFormatting>
  <conditionalFormatting sqref="C12:AM12 C16:AM16 C20:AM20 C24:AM24 C28:AM28 C32:Q32 S32:AM32 C36:J36 L36:AM36 C40:AM40 C44:AM44 C48:AC48 AF48:AM48 C52:AC52 AK52:AM52 C56:V56 AJ56:AM56">
    <cfRule type="cellIs" dxfId="38" priority="33" stopIfTrue="1" operator="equal">
      <formula>1</formula>
    </cfRule>
    <cfRule type="cellIs" dxfId="37" priority="34" stopIfTrue="1" operator="equal">
      <formula>2</formula>
    </cfRule>
    <cfRule type="cellIs" dxfId="36" priority="35" operator="equal">
      <formula>3</formula>
    </cfRule>
  </conditionalFormatting>
  <conditionalFormatting sqref="C31:AM31 C35:AM35 C39:AM39 C43:AM43 C47:AM47 C51:AM51 C55:AM55 H11:M11 O11:S11 U11:Z11 AB11:AG11 AI11:AM11 C15:AM15 C19:AM19 C23:AM23 C27:AM27">
    <cfRule type="expression" dxfId="35" priority="37" stopIfTrue="1">
      <formula>NOT(ISNUMBER(C10))</formula>
    </cfRule>
  </conditionalFormatting>
  <conditionalFormatting sqref="F43:G43">
    <cfRule type="expression" dxfId="34" priority="16">
      <formula>OR(COUNTIF(F44:F44,1)&gt;1,COUNTIF(F44:F44,2)&gt;1,COUNTIF(F44:F44,3)&gt;1)</formula>
    </cfRule>
  </conditionalFormatting>
  <conditionalFormatting sqref="F51:G51">
    <cfRule type="expression" dxfId="33" priority="8">
      <formula>OR(COUNTIF(F52:F52,1)&gt;1,COUNTIF(F52:F52,2)&gt;1,COUNTIF(F52:F52,3)&gt;1)</formula>
    </cfRule>
  </conditionalFormatting>
  <conditionalFormatting sqref="F55:G55">
    <cfRule type="expression" dxfId="32" priority="4">
      <formula>OR(COUNTIF(F56:F56,1)&gt;1,COUNTIF(F56:F56,2)&gt;1,COUNTIF(F56:F56,3)&gt;1)</formula>
    </cfRule>
  </conditionalFormatting>
  <conditionalFormatting sqref="H11:M11 O11:S11 U11:Z11 AB11:AG11 AI11:AM11 C15:AM15 C19:AM19 C23:AM23 C27:AM27 C31:Q31 W31:AM31 C35:J35 P35:S35 V35:Z35 AC35:AG35 AJ35:AM35 C39:L39 O39:S39 V39:Z39 AC39:AG39 AJ39:AM39 C43:E43 H43:L43 O43:S43 V43:Z43 AC43:AM43 C47:J47 AK47:AM47 C51:E51 H51:L51 O51:S51 V51:Z51 AC51:AM51 C55:E55 H55:L55 O55:S55 V55:AM55">
    <cfRule type="expression" dxfId="31" priority="38">
      <formula>OR(COUNTIF(C12:C12,1)&gt;1,COUNTIF(C12:C12,2)&gt;1,COUNTIF(C12:C12,3)&gt;1)</formula>
    </cfRule>
  </conditionalFormatting>
  <conditionalFormatting sqref="K47:L47 O47:Q47">
    <cfRule type="expression" dxfId="30" priority="58">
      <formula>OR(COUNTIF(#REF!,1)&gt;1,COUNTIF(#REF!,2)&gt;1,COUNTIF(#REF!,3)&gt;1)</formula>
    </cfRule>
  </conditionalFormatting>
  <conditionalFormatting sqref="M35:N35">
    <cfRule type="expression" dxfId="29" priority="24">
      <formula>OR(COUNTIF(M36:M36,1)&gt;1,COUNTIF(M36:M36,2)&gt;1,COUNTIF(M36:M36,3)&gt;1)</formula>
    </cfRule>
  </conditionalFormatting>
  <conditionalFormatting sqref="M39:N39">
    <cfRule type="expression" dxfId="28" priority="20">
      <formula>OR(COUNTIF(M40:M40,1)&gt;1,COUNTIF(M40:M40,2)&gt;1,COUNTIF(M40:M40,3)&gt;1)</formula>
    </cfRule>
  </conditionalFormatting>
  <conditionalFormatting sqref="M43:N43">
    <cfRule type="expression" dxfId="27" priority="15">
      <formula>OR(COUNTIF(M44:M44,1)&gt;1,COUNTIF(M44:M44,2)&gt;1,COUNTIF(M44:M44,3)&gt;1)</formula>
    </cfRule>
  </conditionalFormatting>
  <conditionalFormatting sqref="M47:N47">
    <cfRule type="expression" dxfId="26" priority="12">
      <formula>OR(COUNTIF(M48:M48,1)&gt;1,COUNTIF(M48:M48,2)&gt;1,COUNTIF(M48:M48,3)&gt;1)</formula>
    </cfRule>
  </conditionalFormatting>
  <conditionalFormatting sqref="M51:N51">
    <cfRule type="expression" dxfId="25" priority="7">
      <formula>OR(COUNTIF(M52:M52,1)&gt;1,COUNTIF(M52:M52,2)&gt;1,COUNTIF(M52:M52,3)&gt;1)</formula>
    </cfRule>
  </conditionalFormatting>
  <conditionalFormatting sqref="M55:N55">
    <cfRule type="expression" dxfId="24" priority="3">
      <formula>OR(COUNTIF(M56:M56,1)&gt;1,COUNTIF(M56:M56,2)&gt;1,COUNTIF(M56:M56,3)&gt;1)</formula>
    </cfRule>
  </conditionalFormatting>
  <conditionalFormatting sqref="N11">
    <cfRule type="expression" dxfId="23" priority="1">
      <formula>NOT(ISNUMBER(N11))</formula>
    </cfRule>
  </conditionalFormatting>
  <conditionalFormatting sqref="R47:S47 V47:Z47 AC47:AG47 AJ47">
    <cfRule type="expression" dxfId="22" priority="57">
      <formula>OR(COUNTIF(K48:K48,1)&gt;1,COUNTIF(K48:K48,2)&gt;1,COUNTIF(K48:K48,3)&gt;1)</formula>
    </cfRule>
  </conditionalFormatting>
  <conditionalFormatting sqref="R31:U31 K35:L35">
    <cfRule type="expression" dxfId="21" priority="39">
      <formula>OR(COUNTIF(L32:L32,1)&gt;1,COUNTIF(L32:L32,2)&gt;1,COUNTIF(L32:L32,3)&gt;1)</formula>
    </cfRule>
  </conditionalFormatting>
  <conditionalFormatting sqref="T11">
    <cfRule type="expression" dxfId="20" priority="30">
      <formula>NOT(ISNUMBER(T11))</formula>
    </cfRule>
  </conditionalFormatting>
  <conditionalFormatting sqref="T31">
    <cfRule type="expression" dxfId="19" priority="27">
      <formula>OR(COUNTIF(T32:T32,1)&gt;1,COUNTIF(T32:T32,2)&gt;1,COUNTIF(T32:T32,3)&gt;1)</formula>
    </cfRule>
  </conditionalFormatting>
  <conditionalFormatting sqref="T35:U35">
    <cfRule type="expression" dxfId="18" priority="23">
      <formula>OR(COUNTIF(T36:T36,1)&gt;1,COUNTIF(T36:T36,2)&gt;1,COUNTIF(T36:T36,3)&gt;1)</formula>
    </cfRule>
  </conditionalFormatting>
  <conditionalFormatting sqref="T39:U39">
    <cfRule type="expression" dxfId="17" priority="19">
      <formula>OR(COUNTIF(T40:T40,1)&gt;1,COUNTIF(T40:T40,2)&gt;1,COUNTIF(T40:T40,3)&gt;1)</formula>
    </cfRule>
  </conditionalFormatting>
  <conditionalFormatting sqref="T43:U43">
    <cfRule type="expression" dxfId="16" priority="14">
      <formula>OR(COUNTIF(T44:T44,1)&gt;1,COUNTIF(T44:T44,2)&gt;1,COUNTIF(T44:T44,3)&gt;1)</formula>
    </cfRule>
  </conditionalFormatting>
  <conditionalFormatting sqref="T47:U47">
    <cfRule type="expression" dxfId="15" priority="11">
      <formula>OR(COUNTIF(T48:T48,1)&gt;1,COUNTIF(T48:T48,2)&gt;1,COUNTIF(T48:T48,3)&gt;1)</formula>
    </cfRule>
  </conditionalFormatting>
  <conditionalFormatting sqref="T51:U51">
    <cfRule type="expression" dxfId="14" priority="6">
      <formula>OR(COUNTIF(T52:T52,1)&gt;1,COUNTIF(T52:T52,2)&gt;1,COUNTIF(T52:T52,3)&gt;1)</formula>
    </cfRule>
  </conditionalFormatting>
  <conditionalFormatting sqref="T55:U55">
    <cfRule type="expression" dxfId="13" priority="2">
      <formula>OR(COUNTIF(T56:T56,1)&gt;1,COUNTIF(T56:T56,2)&gt;1,COUNTIF(T56:T56,3)&gt;1)</formula>
    </cfRule>
  </conditionalFormatting>
  <conditionalFormatting sqref="V31 O35">
    <cfRule type="expression" dxfId="12" priority="40">
      <formula>OR(COUNTIF(#REF!,1)&gt;1,COUNTIF(#REF!,2)&gt;1,COUNTIF(#REF!,3)&gt;1)</formula>
    </cfRule>
  </conditionalFormatting>
  <conditionalFormatting sqref="AA11">
    <cfRule type="expression" dxfId="11" priority="29">
      <formula>NOT(ISNUMBER(AA11))</formula>
    </cfRule>
  </conditionalFormatting>
  <conditionalFormatting sqref="AA31">
    <cfRule type="expression" dxfId="10" priority="25">
      <formula>OR(COUNTIF(AA32:AA32,1)&gt;1,COUNTIF(AA32:AA32,2)&gt;1,COUNTIF(AA32:AA32,3)&gt;1)</formula>
    </cfRule>
    <cfRule type="expression" dxfId="9" priority="26">
      <formula>OR(COUNTIF(AB32:AB32,1)&gt;1,COUNTIF(AB32:AB32,2)&gt;1,COUNTIF(AB32:AB32,3)&gt;1)</formula>
    </cfRule>
  </conditionalFormatting>
  <conditionalFormatting sqref="AA35:AB35">
    <cfRule type="expression" dxfId="8" priority="22">
      <formula>OR(COUNTIF(AA36:AA36,1)&gt;1,COUNTIF(AA36:AA36,2)&gt;1,COUNTIF(AA36:AA36,3)&gt;1)</formula>
    </cfRule>
  </conditionalFormatting>
  <conditionalFormatting sqref="AA39:AB39">
    <cfRule type="expression" dxfId="7" priority="18">
      <formula>OR(COUNTIF(AA40:AA40,1)&gt;1,COUNTIF(AA40:AA40,2)&gt;1,COUNTIF(AA40:AA40,3)&gt;1)</formula>
    </cfRule>
  </conditionalFormatting>
  <conditionalFormatting sqref="AA43:AB43">
    <cfRule type="expression" dxfId="6" priority="13">
      <formula>OR(COUNTIF(AA44:AA44,1)&gt;1,COUNTIF(AA44:AA44,2)&gt;1,COUNTIF(AA44:AA44,3)&gt;1)</formula>
    </cfRule>
  </conditionalFormatting>
  <conditionalFormatting sqref="AA47:AB47">
    <cfRule type="expression" dxfId="5" priority="10">
      <formula>OR(COUNTIF(AA48:AA48,1)&gt;1,COUNTIF(AA48:AA48,2)&gt;1,COUNTIF(AA48:AA48,3)&gt;1)</formula>
    </cfRule>
  </conditionalFormatting>
  <conditionalFormatting sqref="AA51:AB51">
    <cfRule type="expression" dxfId="4" priority="5">
      <formula>OR(COUNTIF(AA52:AA52,1)&gt;1,COUNTIF(AA52:AA52,2)&gt;1,COUNTIF(AA52:AA52,3)&gt;1)</formula>
    </cfRule>
  </conditionalFormatting>
  <conditionalFormatting sqref="AH11">
    <cfRule type="expression" dxfId="3" priority="28">
      <formula>NOT(ISNUMBER(AH11))</formula>
    </cfRule>
  </conditionalFormatting>
  <conditionalFormatting sqref="AH35:AI35">
    <cfRule type="expression" dxfId="2" priority="21">
      <formula>OR(COUNTIF(AH36:AH36,1)&gt;1,COUNTIF(AH36:AH36,2)&gt;1,COUNTIF(AH36:AH36,3)&gt;1)</formula>
    </cfRule>
  </conditionalFormatting>
  <conditionalFormatting sqref="AH39:AI39">
    <cfRule type="expression" dxfId="1" priority="17">
      <formula>OR(COUNTIF(AH40:AH40,1)&gt;1,COUNTIF(AH40:AH40,2)&gt;1,COUNTIF(AH40:AH40,3)&gt;1)</formula>
    </cfRule>
  </conditionalFormatting>
  <conditionalFormatting sqref="AH47:AI47">
    <cfRule type="expression" dxfId="0" priority="9">
      <formula>OR(COUNTIF(AH48:AH48,1)&gt;1,COUNTIF(AH48:AH48,2)&gt;1,COUNTIF(AH48:AH48,3)&gt;1)</formula>
    </cfRule>
  </conditionalFormatting>
  <dataValidations count="1">
    <dataValidation allowBlank="1" showInputMessage="1" showErrorMessage="1" promptTitle="Shift Work Calendar" prompt="Use the spin buttons to change the calendar year. _x000a__x000a_Calendar automatically shows daily shift schedule for up to 3 jobs. Setup the job/shift details and pattern from the Jobs and Shifts tab._x000a__x000a_Days highlighted red indicate schedule conflicts." sqref="A1" xr:uid="{90C245BC-C301-4FB0-8E52-1C3B8521A822}"/>
  </dataValidations>
  <pageMargins left="0.7" right="0.7" top="0.75" bottom="0.75" header="0.3" footer="0.3"/>
  <pageSetup paperSize="8"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1" r:id="rId4" name="Spinner">
              <controlPr defaultSize="0" print="0" autoPict="0" altText="Use the spinner button to change calendar year or change the year in cell AE3">
                <anchor moveWithCells="1">
                  <from>
                    <xdr:col>33</xdr:col>
                    <xdr:colOff>60960</xdr:colOff>
                    <xdr:row>1</xdr:row>
                    <xdr:rowOff>312420</xdr:rowOff>
                  </from>
                  <to>
                    <xdr:col>33</xdr:col>
                    <xdr:colOff>60960</xdr:colOff>
                    <xdr:row>3</xdr:row>
                    <xdr:rowOff>594360</xdr:rowOff>
                  </to>
                </anchor>
              </controlPr>
            </control>
          </mc:Choice>
        </mc:AlternateContent>
        <mc:AlternateContent xmlns:mc="http://schemas.openxmlformats.org/markup-compatibility/2006">
          <mc:Choice Requires="x14">
            <control shapeId="30722" r:id="rId5" name="Spinner 2">
              <controlPr defaultSize="0" print="0" autoPict="0" altText="Use the spinner button to change calendar year or change the year in cell AE3">
                <anchor moveWithCells="1">
                  <from>
                    <xdr:col>33</xdr:col>
                    <xdr:colOff>60960</xdr:colOff>
                    <xdr:row>1</xdr:row>
                    <xdr:rowOff>312420</xdr:rowOff>
                  </from>
                  <to>
                    <xdr:col>33</xdr:col>
                    <xdr:colOff>60960</xdr:colOff>
                    <xdr:row>3</xdr:row>
                    <xdr:rowOff>891540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Props1.xml><?xml version="1.0" encoding="utf-8"?>
<ds:datastoreItem xmlns:ds="http://schemas.openxmlformats.org/officeDocument/2006/customXml" ds:itemID="{33DD5992-68AE-4B29-AEFE-7AC47D40B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4082A6-59E9-47FE-A802-4274C543836D}">
  <ds:schemaRefs>
    <ds:schemaRef ds:uri="http://schemas.microsoft.com/sharepoint/v3/contenttype/forms"/>
  </ds:schemaRefs>
</ds:datastoreItem>
</file>

<file path=customXml/itemProps3.xml><?xml version="1.0" encoding="utf-8"?>
<ds:datastoreItem xmlns:ds="http://schemas.openxmlformats.org/officeDocument/2006/customXml" ds:itemID="{818A6C93-A69C-4202-9E10-B2DDF75C0D1E}">
  <ds:schemaRefs>
    <ds:schemaRef ds:uri="71af3243-3dd4-4a8d-8c0d-dd76da1f02a5"/>
    <ds:schemaRef ds:uri="http://www.w3.org/XML/1998/namespace"/>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2006/metadata/properties"/>
    <ds:schemaRef ds:uri="http://schemas.microsoft.com/office/infopath/2007/PartnerControls"/>
    <ds:schemaRef ds:uri="16c05727-aa75-4e4a-9b5f-8a80a1165891"/>
    <ds:schemaRef ds:uri="http://purl.org/dc/terms/"/>
  </ds:schemaRefs>
</ds:datastoreItem>
</file>

<file path=docProps/app.xml><?xml version="1.0" encoding="utf-8"?>
<Properties xmlns="http://schemas.openxmlformats.org/officeDocument/2006/extended-properties" xmlns:vt="http://schemas.openxmlformats.org/officeDocument/2006/docPropsVTypes">
  <Template>TM89105255</Template>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Lightmoor Caretaker Rota 2026</vt:lpstr>
      <vt:lpstr>LCH Rota 2026</vt:lpstr>
      <vt:lpstr>Estate Inspection Calendar 2026</vt:lpstr>
      <vt:lpstr>Estate Caretaker Calendar 2026</vt:lpstr>
      <vt:lpstr>CalendarYear</vt:lpstr>
      <vt:lpstr>'Estate Caretaker Calendar 2026'!Print_Area</vt:lpstr>
      <vt:lpstr>'Estate Inspection Calendar 2026'!Print_Area</vt:lpstr>
      <vt:lpstr>'LCH Rota 2026'!Print_Area</vt:lpstr>
      <vt:lpstr>Range_Dates</vt:lpstr>
      <vt:lpstr>Range_Days</vt:lpstr>
      <vt:lpstr>Range_Weekdays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2020-10-06T19:45:38Z</dcterms:created>
  <dcterms:modified xsi:type="dcterms:W3CDTF">2026-10-01T12:17:45Z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